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frank\AppData\Local\Microsoft\Windows\INetCache\Content.Outlook\GEMS4LR2\"/>
    </mc:Choice>
  </mc:AlternateContent>
  <xr:revisionPtr revIDLastSave="0" documentId="13_ncr:1_{B5068BED-A81D-4DE6-83CD-08F84808DAFB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Balans en PL" sheetId="1" r:id="rId1"/>
    <sheet name="begroting vs actueel" sheetId="2" r:id="rId2"/>
  </sheets>
  <externalReferences>
    <externalReference r:id="rId3"/>
  </externalReferences>
  <definedNames>
    <definedName name="_xlnm.Print_Titles" localSheetId="0">'Balans en PL'!$1:$1</definedName>
    <definedName name="_xlnm.Print_Titles" localSheetId="1">'begroting vs actueel'!$1:$1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J94" i="2" l="1"/>
  <c r="J91" i="2"/>
  <c r="J84" i="2"/>
  <c r="J74" i="2"/>
  <c r="J70" i="2"/>
  <c r="J64" i="2"/>
  <c r="J56" i="2"/>
  <c r="J46" i="2"/>
  <c r="J36" i="2"/>
  <c r="J33" i="2"/>
  <c r="J26" i="2"/>
  <c r="J22" i="2"/>
  <c r="J15" i="2"/>
  <c r="J7" i="2"/>
  <c r="H107" i="2"/>
  <c r="I88" i="2"/>
  <c r="I89" i="2"/>
  <c r="I93" i="2"/>
  <c r="I94" i="2" s="1"/>
  <c r="I99" i="2"/>
  <c r="I102" i="2" s="1"/>
  <c r="J102" i="2" s="1"/>
  <c r="I104" i="2"/>
  <c r="I105" i="2"/>
  <c r="I106" i="2"/>
  <c r="I86" i="2"/>
  <c r="J81" i="2"/>
  <c r="J69" i="2"/>
  <c r="J71" i="2"/>
  <c r="J75" i="2"/>
  <c r="J77" i="2"/>
  <c r="J83" i="2"/>
  <c r="J85" i="2"/>
  <c r="J87" i="2"/>
  <c r="J90" i="2"/>
  <c r="J92" i="2"/>
  <c r="J95" i="2"/>
  <c r="J96" i="2"/>
  <c r="J97" i="2"/>
  <c r="J98" i="2"/>
  <c r="J100" i="2"/>
  <c r="J101" i="2"/>
  <c r="J103" i="2"/>
  <c r="J108" i="2"/>
  <c r="J8" i="2"/>
  <c r="J13" i="2"/>
  <c r="J14" i="2"/>
  <c r="J16" i="2"/>
  <c r="J19" i="2"/>
  <c r="J21" i="2"/>
  <c r="J23" i="2"/>
  <c r="J27" i="2"/>
  <c r="J34" i="2"/>
  <c r="J37" i="2"/>
  <c r="J47" i="2"/>
  <c r="J52" i="2"/>
  <c r="J54" i="2"/>
  <c r="J55" i="2"/>
  <c r="J57" i="2"/>
  <c r="J58" i="2"/>
  <c r="J59" i="2"/>
  <c r="J61" i="2"/>
  <c r="J65" i="2"/>
  <c r="J67" i="2"/>
  <c r="I72" i="2"/>
  <c r="I73" i="2"/>
  <c r="I76" i="2"/>
  <c r="I78" i="2"/>
  <c r="I80" i="2"/>
  <c r="I68" i="2"/>
  <c r="I70" i="2" s="1"/>
  <c r="I17" i="2"/>
  <c r="I18" i="2"/>
  <c r="I20" i="2"/>
  <c r="I24" i="2"/>
  <c r="I25" i="2"/>
  <c r="I28" i="2"/>
  <c r="I29" i="2"/>
  <c r="I30" i="2"/>
  <c r="I31" i="2"/>
  <c r="I32" i="2"/>
  <c r="I35" i="2"/>
  <c r="I39" i="2"/>
  <c r="I40" i="2"/>
  <c r="I41" i="2"/>
  <c r="I44" i="2"/>
  <c r="I45" i="2"/>
  <c r="I48" i="2"/>
  <c r="I49" i="2"/>
  <c r="I50" i="2"/>
  <c r="I51" i="2"/>
  <c r="I60" i="2"/>
  <c r="I62" i="2"/>
  <c r="I63" i="2"/>
  <c r="I9" i="2"/>
  <c r="I10" i="2"/>
  <c r="I11" i="2"/>
  <c r="I4" i="2"/>
  <c r="I5" i="2"/>
  <c r="I6" i="2"/>
  <c r="I3" i="2"/>
  <c r="G111" i="2"/>
  <c r="G107" i="2"/>
  <c r="F107" i="2"/>
  <c r="E107" i="2"/>
  <c r="D107" i="2"/>
  <c r="C107" i="2"/>
  <c r="C102" i="2"/>
  <c r="F94" i="2"/>
  <c r="H91" i="2"/>
  <c r="F91" i="2"/>
  <c r="E91" i="2"/>
  <c r="D91" i="2"/>
  <c r="C91" i="2"/>
  <c r="H84" i="2"/>
  <c r="G84" i="2"/>
  <c r="F84" i="2"/>
  <c r="E84" i="2"/>
  <c r="D84" i="2"/>
  <c r="C84" i="2"/>
  <c r="H74" i="2"/>
  <c r="F74" i="2"/>
  <c r="E74" i="2"/>
  <c r="D74" i="2"/>
  <c r="C74" i="2"/>
  <c r="H70" i="2"/>
  <c r="F70" i="2"/>
  <c r="E70" i="2"/>
  <c r="D70" i="2"/>
  <c r="C70" i="2"/>
  <c r="H64" i="2"/>
  <c r="G64" i="2"/>
  <c r="G66" i="2" s="1"/>
  <c r="F64" i="2"/>
  <c r="E64" i="2"/>
  <c r="C64" i="2"/>
  <c r="D63" i="2"/>
  <c r="D62" i="2"/>
  <c r="D60" i="2"/>
  <c r="D59" i="2"/>
  <c r="D64" i="2" s="1"/>
  <c r="H56" i="2"/>
  <c r="F56" i="2"/>
  <c r="E56" i="2"/>
  <c r="C56" i="2"/>
  <c r="D54" i="2"/>
  <c r="D51" i="2"/>
  <c r="D50" i="2"/>
  <c r="D49" i="2"/>
  <c r="D48" i="2"/>
  <c r="H46" i="2"/>
  <c r="F46" i="2"/>
  <c r="C46" i="2"/>
  <c r="D45" i="2"/>
  <c r="D44" i="2"/>
  <c r="D43" i="2"/>
  <c r="D41" i="2"/>
  <c r="D40" i="2"/>
  <c r="D39" i="2"/>
  <c r="C36" i="2"/>
  <c r="D35" i="2"/>
  <c r="H33" i="2"/>
  <c r="F33" i="2"/>
  <c r="C33" i="2"/>
  <c r="D32" i="2"/>
  <c r="D31" i="2"/>
  <c r="D30" i="2"/>
  <c r="D29" i="2"/>
  <c r="D28" i="2"/>
  <c r="H26" i="2"/>
  <c r="F26" i="2"/>
  <c r="C26" i="2"/>
  <c r="D25" i="2"/>
  <c r="H22" i="2"/>
  <c r="C22" i="2"/>
  <c r="F22" i="2" s="1"/>
  <c r="F21" i="2"/>
  <c r="D21" i="2"/>
  <c r="F20" i="2"/>
  <c r="D20" i="2"/>
  <c r="F19" i="2"/>
  <c r="F18" i="2"/>
  <c r="D18" i="2"/>
  <c r="F17" i="2"/>
  <c r="D17" i="2"/>
  <c r="H15" i="2"/>
  <c r="F15" i="2"/>
  <c r="C15" i="2"/>
  <c r="D12" i="2"/>
  <c r="D11" i="2"/>
  <c r="D10" i="2"/>
  <c r="D9" i="2"/>
  <c r="H7" i="2"/>
  <c r="F7" i="2"/>
  <c r="C7" i="2"/>
  <c r="D6" i="2"/>
  <c r="D5" i="2"/>
  <c r="D4" i="2"/>
  <c r="D3" i="2"/>
  <c r="J66" i="2" l="1"/>
  <c r="J110" i="2" s="1"/>
  <c r="I26" i="2"/>
  <c r="I22" i="2"/>
  <c r="I107" i="2"/>
  <c r="I15" i="2"/>
  <c r="E109" i="2"/>
  <c r="D7" i="2"/>
  <c r="C66" i="2"/>
  <c r="C110" i="2" s="1"/>
  <c r="F109" i="2"/>
  <c r="F111" i="2" s="1"/>
  <c r="H66" i="2"/>
  <c r="H110" i="2" s="1"/>
  <c r="D22" i="2"/>
  <c r="I91" i="2"/>
  <c r="F66" i="2"/>
  <c r="F110" i="2" s="1"/>
  <c r="E66" i="2"/>
  <c r="E110" i="2" s="1"/>
  <c r="E111" i="2" s="1"/>
  <c r="D56" i="2"/>
  <c r="C109" i="2"/>
  <c r="C111" i="2" s="1"/>
  <c r="I46" i="2"/>
  <c r="D109" i="2"/>
  <c r="H109" i="2"/>
  <c r="I84" i="2"/>
  <c r="I74" i="2"/>
  <c r="I56" i="2"/>
  <c r="J106" i="2"/>
  <c r="J107" i="2" s="1"/>
  <c r="J109" i="2" s="1"/>
  <c r="I64" i="2"/>
  <c r="I33" i="2"/>
  <c r="I7" i="2"/>
  <c r="I36" i="2"/>
  <c r="D66" i="2"/>
  <c r="D110" i="2" s="1"/>
  <c r="D111" i="2" s="1"/>
  <c r="J111" i="2" l="1"/>
  <c r="I109" i="2"/>
  <c r="H111" i="2"/>
  <c r="I66" i="2"/>
  <c r="I110" i="2" s="1"/>
  <c r="I111" i="2" l="1"/>
</calcChain>
</file>

<file path=xl/sharedStrings.xml><?xml version="1.0" encoding="utf-8"?>
<sst xmlns="http://schemas.openxmlformats.org/spreadsheetml/2006/main" count="178" uniqueCount="146">
  <si>
    <t>Kolommenbalans - S.V. de Valken</t>
  </si>
  <si>
    <t>Nummer</t>
  </si>
  <si>
    <t>Omschrijving</t>
  </si>
  <si>
    <t>Debet (W&amp;V)</t>
  </si>
  <si>
    <t>Credit (W&amp;V)</t>
  </si>
  <si>
    <t>Debet (Balans)</t>
  </si>
  <si>
    <t>Credit (Balans)</t>
  </si>
  <si>
    <t>Kas</t>
  </si>
  <si>
    <t>Rekening-courant bank</t>
  </si>
  <si>
    <t>Bankrekening Cv100</t>
  </si>
  <si>
    <t>SNS Bank spaarrekening</t>
  </si>
  <si>
    <t>Contributierekening voetbal</t>
  </si>
  <si>
    <t>Contributierekening handbal</t>
  </si>
  <si>
    <t>Spaarrekening Rabobank</t>
  </si>
  <si>
    <t>Crediteuren</t>
  </si>
  <si>
    <t>Obligaties</t>
  </si>
  <si>
    <t>Salarissen trainers</t>
  </si>
  <si>
    <t>Vrijwilligersvergoeding voetbaltrainers</t>
  </si>
  <si>
    <t>vrijwilligersvergoeding loopgroep</t>
  </si>
  <si>
    <t>vrijwilligersvergoeding schoonmaak</t>
  </si>
  <si>
    <t>vrijwilligersvergoeding overig</t>
  </si>
  <si>
    <t>Loonbelasting</t>
  </si>
  <si>
    <t>Gas, water en elektra</t>
  </si>
  <si>
    <t>Belastingen gebouwen</t>
  </si>
  <si>
    <t>Verzekering gebouwen</t>
  </si>
  <si>
    <t>Telefoonkosten</t>
  </si>
  <si>
    <t>bankkosten</t>
  </si>
  <si>
    <t>Abonnementen</t>
  </si>
  <si>
    <t>Accomodatiekosten</t>
  </si>
  <si>
    <t>Spelmaterialen handbal</t>
  </si>
  <si>
    <t>Spelmaterialen voetbal</t>
  </si>
  <si>
    <t>Webshop Inkoop/verkoop</t>
  </si>
  <si>
    <t>Verenigings/wedstrijdkleding handbal</t>
  </si>
  <si>
    <t>Verenigings/wedstrijdkleding voetbal</t>
  </si>
  <si>
    <t>Medische kosten</t>
  </si>
  <si>
    <t>kosten extra activiteiten jeugd</t>
  </si>
  <si>
    <t>Kosten KNVB (gehele nota)</t>
  </si>
  <si>
    <t>Overige wedstrijdkosten</t>
  </si>
  <si>
    <t>Representatiekosten</t>
  </si>
  <si>
    <t>Vrijwilligersvergoeding handbal</t>
  </si>
  <si>
    <t>huur accommodatie</t>
  </si>
  <si>
    <t>Afdracht NHV handbal</t>
  </si>
  <si>
    <t>Handbalcommissie</t>
  </si>
  <si>
    <t>Inkoop drank en etenswaar</t>
  </si>
  <si>
    <t>inkoop wijnactie</t>
  </si>
  <si>
    <t>Overige kantinekosten</t>
  </si>
  <si>
    <t>Contributies voetbal</t>
  </si>
  <si>
    <t>Kantine opbrengsten</t>
  </si>
  <si>
    <t>Kantine opbrengst jeugd</t>
  </si>
  <si>
    <t>Sponsorbijdragen voetbal</t>
  </si>
  <si>
    <t>Sponsorbijdragen handbal</t>
  </si>
  <si>
    <t>Loopgroep</t>
  </si>
  <si>
    <t>Club van 100</t>
  </si>
  <si>
    <t>Vomar omzet actie</t>
  </si>
  <si>
    <t>Overige sponsoring</t>
  </si>
  <si>
    <t>Wijnactie</t>
  </si>
  <si>
    <t>Oud papier</t>
  </si>
  <si>
    <t>Subsidies</t>
  </si>
  <si>
    <t>Rente bank</t>
  </si>
  <si>
    <t>Contributies handbal</t>
  </si>
  <si>
    <t>Loterij</t>
  </si>
  <si>
    <t>Totaal</t>
  </si>
  <si>
    <t>Resultaat</t>
  </si>
  <si>
    <t>Totaal generaal</t>
  </si>
  <si>
    <t>Begroting</t>
  </si>
  <si>
    <t>Werkelijk</t>
  </si>
  <si>
    <t>2020-2021</t>
  </si>
  <si>
    <t>2021-2022</t>
  </si>
  <si>
    <t>2022-2023</t>
  </si>
  <si>
    <t>Vrijwilligersverg.voetbaltrainers</t>
  </si>
  <si>
    <t>loonbelasting</t>
  </si>
  <si>
    <t>Overige kosten vrijwilligers</t>
  </si>
  <si>
    <t>TOTAAL PERSONEELSKOSTEN VOETBAL</t>
  </si>
  <si>
    <t>Electra/gas/water</t>
  </si>
  <si>
    <t>(Klein) onderhoud</t>
  </si>
  <si>
    <t>Meubilair</t>
  </si>
  <si>
    <t>Groot onderhoud</t>
  </si>
  <si>
    <t>TOTAAL HUISVESTINGSKOSTEN</t>
  </si>
  <si>
    <t>Bankkosten</t>
  </si>
  <si>
    <t>kosten compensatie Corona</t>
  </si>
  <si>
    <t>Overige bureaukosten</t>
  </si>
  <si>
    <t>TOTAAL BUREAUKOSTEN</t>
  </si>
  <si>
    <t>Huur sportvelden</t>
  </si>
  <si>
    <t>Accommodatiekosten</t>
  </si>
  <si>
    <t>TOTAAL ACCOMMODATIEKOSTEN</t>
  </si>
  <si>
    <t>(Spel) materialen</t>
  </si>
  <si>
    <t>Medische kosten (ehbo)</t>
  </si>
  <si>
    <t>TOTAAL WEDSTRIJDKOSTEN</t>
  </si>
  <si>
    <t>TOTAAL BESTUUR EN COMMISSIES</t>
  </si>
  <si>
    <t>Vergoedingen trainers handbal + LB.</t>
  </si>
  <si>
    <t>Vrijwilligersvergoedingen handbal</t>
  </si>
  <si>
    <t>Kledingkosten</t>
  </si>
  <si>
    <t>Huur terrein handbal</t>
  </si>
  <si>
    <t>Huur sporthal hb</t>
  </si>
  <si>
    <t>TOTAAL KOSTEN HANDBAL</t>
  </si>
  <si>
    <t>kosten wijn actie</t>
  </si>
  <si>
    <t>Webshop inkoop/verkoop</t>
  </si>
  <si>
    <t>Kosten loopgroep</t>
  </si>
  <si>
    <t>Kosten reclameborden</t>
  </si>
  <si>
    <t>Kosten sponsoring</t>
  </si>
  <si>
    <t>kosten Valkendag</t>
  </si>
  <si>
    <t>Kosten tribunestoelen</t>
  </si>
  <si>
    <t>TOTAAL DIVERSE LASTEN</t>
  </si>
  <si>
    <t>kosten pubkwis</t>
  </si>
  <si>
    <t>Diverse kosten</t>
  </si>
  <si>
    <t>Inkoop drank en etenswaren</t>
  </si>
  <si>
    <t>Eigen gebruik bestuur en commissies</t>
  </si>
  <si>
    <t>Schoonmaak</t>
  </si>
  <si>
    <t>Overige kantinekosten (schoonmaak e.d.)</t>
  </si>
  <si>
    <t>TOTAAL KANTINEKOSTEN</t>
  </si>
  <si>
    <t>TOTAALKOSTEN</t>
  </si>
  <si>
    <t>Donateurs</t>
  </si>
  <si>
    <t>TOTAAL CONTRIBUTIES</t>
  </si>
  <si>
    <t>kantine opbrengsten</t>
  </si>
  <si>
    <t>kantine opbrengsten jeugd</t>
  </si>
  <si>
    <t>TOTAAL KANTINE OPBRENGSTEN</t>
  </si>
  <si>
    <t>Sponsorbijdragen</t>
  </si>
  <si>
    <t>Acties nieuw handbalveld</t>
  </si>
  <si>
    <t>Gemeenschapsveiling</t>
  </si>
  <si>
    <t>Opbrengst pubkwis</t>
  </si>
  <si>
    <t>Nationale lotto</t>
  </si>
  <si>
    <t>opbrengst tribune stoelen</t>
  </si>
  <si>
    <t>TOTAAL ACTIES / LOTERIJEN</t>
  </si>
  <si>
    <t>Overige subsidies</t>
  </si>
  <si>
    <t>TOTAAL SUBSIDIES</t>
  </si>
  <si>
    <t>Verkopen webshop</t>
  </si>
  <si>
    <t>OPBRENGST WEBSHOP</t>
  </si>
  <si>
    <t>Overige opbrengsten</t>
  </si>
  <si>
    <t>Betalingsverschillen</t>
  </si>
  <si>
    <t>TOTAAL DIVERSE BATEN</t>
  </si>
  <si>
    <t>Sponsoring handbal</t>
  </si>
  <si>
    <t>TOTAAL OPBRENGSTEN HANDBAL</t>
  </si>
  <si>
    <t>TOTAAL OPBRENGSTEN</t>
  </si>
  <si>
    <t xml:space="preserve">TOTAAL KOSTEN </t>
  </si>
  <si>
    <t>WINST</t>
  </si>
  <si>
    <t>gebouwen</t>
  </si>
  <si>
    <t>Voorziening accommodatie (groot onderhoud)</t>
  </si>
  <si>
    <t>voorziening energiekosten</t>
  </si>
  <si>
    <t>nog te betalen bedragen</t>
  </si>
  <si>
    <t>Eigen vermogen</t>
  </si>
  <si>
    <t>overdeelde winst vorig boekjaar</t>
  </si>
  <si>
    <t>voorziening aankleding complex</t>
  </si>
  <si>
    <t>Voorraad</t>
  </si>
  <si>
    <t>Huur sporthal</t>
  </si>
  <si>
    <t>2023-2024</t>
  </si>
  <si>
    <t>TOTAAL SPONSORING/RECLAME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</si>
</sst>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;&quot;&quot;"/>
    <numFmt numFmtId="165" formatCode="#,##0.00_ ;\-#,##0.00\ "/>
  </numFmts>
  <fonts count="8" x14ac:knownFonts="1">
    <font>
      <sz val="11"/>
      <color theme="1"/>
      <name val="Calibri"/>
      <family val="2"/>
      <scheme val="minor"/>
    </font>
    <font>
      <sz val="9"/>
      <name val="Segoe UI"/>
    </font>
    <font>
      <b/>
      <sz val="18"/>
      <name val="Calibri"/>
    </font>
    <font>
      <b/>
      <sz val="11"/>
      <name val="Segoe UI"/>
    </font>
    <font>
      <i/>
      <sz val="9"/>
      <name val="Segoe UI"/>
    </font>
    <font>
      <sz val="10"/>
      <color indexed="8"/>
      <name val="Arial"/>
      <family val="2"/>
    </font>
    <font>
      <sz val="10"/>
      <color indexed="8"/>
      <name val="MS Sans Serif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28">
    <xf numFmtId="0" fontId="0" fillId="0" borderId="0" xfId="0"/>
    <xf numFmtId="1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1" fontId="3" fillId="2" borderId="1" xfId="0" applyNumberFormat="1" applyFont="1" applyFill="1" applyBorder="1"/>
    <xf numFmtId="0" fontId="3" fillId="2" borderId="1" xfId="0" applyFont="1" applyFill="1" applyBorder="1"/>
    <xf numFmtId="164" fontId="3" fillId="2" borderId="1" xfId="0" applyNumberFormat="1" applyFont="1" applyFill="1" applyBorder="1"/>
    <xf numFmtId="0" fontId="4" fillId="0" borderId="1" xfId="0" applyFont="1" applyBorder="1"/>
    <xf numFmtId="4" fontId="4" fillId="0" borderId="1" xfId="0" applyNumberFormat="1" applyFont="1" applyBorder="1"/>
    <xf numFmtId="1" fontId="5" fillId="0" borderId="0" xfId="0" applyNumberFormat="1" applyFont="1"/>
    <xf numFmtId="0" fontId="5" fillId="0" borderId="0" xfId="0" applyFont="1"/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3" fontId="5" fillId="0" borderId="0" xfId="0" applyNumberFormat="1" applyFont="1" applyAlignment="1">
      <alignment horizontal="right" vertical="center"/>
    </xf>
    <xf numFmtId="1" fontId="5" fillId="3" borderId="0" xfId="0" applyNumberFormat="1" applyFont="1" applyFill="1" applyAlignment="1">
      <alignment horizontal="right" vertical="center"/>
    </xf>
    <xf numFmtId="3" fontId="5" fillId="0" borderId="0" xfId="0" applyNumberFormat="1" applyFont="1"/>
    <xf numFmtId="1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wrapText="1"/>
    </xf>
    <xf numFmtId="1" fontId="5" fillId="0" borderId="0" xfId="1" applyNumberFormat="1" applyFont="1" applyAlignment="1">
      <alignment horizontal="right" vertical="center"/>
    </xf>
    <xf numFmtId="1" fontId="0" fillId="0" borderId="0" xfId="0" applyNumberFormat="1"/>
    <xf numFmtId="1" fontId="7" fillId="0" borderId="0" xfId="0" applyNumberFormat="1" applyFont="1" applyAlignment="1">
      <alignment horizontal="right" vertical="center"/>
    </xf>
    <xf numFmtId="1" fontId="1" fillId="0" borderId="1" xfId="0" applyNumberFormat="1" applyFont="1" applyBorder="1"/>
    <xf numFmtId="164" fontId="1" fillId="0" borderId="1" xfId="0" applyNumberFormat="1" applyFont="1" applyBorder="1"/>
    <xf numFmtId="165" fontId="0" fillId="0" borderId="0" xfId="0" applyNumberFormat="1"/>
    <xf numFmtId="0" fontId="2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1" fontId="1" fillId="0" borderId="1" xfId="0" applyNumberFormat="1" applyFont="1" applyBorder="1" applyAlignment="1">
      <alignment vertical="center"/>
    </xf>
  </cellXfs>
  <cellStyles count="2">
    <cellStyle name="Standaard" xfId="0" builtinId="0"/>
    <cellStyle name="Standaard 2" xfId="1" xr:uid="{C916B2E9-05AA-4D1A-8D9A-FF3FF5874C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Valken/Kolommenbalans.%20Periode%2001-07-2019%20tot%20en%20met%2030-06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"/>
    </sheetNames>
    <sheetDataSet>
      <sheetData sheetId="0" refreshError="1">
        <row r="20">
          <cell r="A20">
            <v>4010</v>
          </cell>
          <cell r="B20" t="str">
            <v>Salarissen trainers</v>
          </cell>
          <cell r="C20">
            <v>5500</v>
          </cell>
          <cell r="D20">
            <v>0</v>
          </cell>
        </row>
        <row r="21">
          <cell r="A21">
            <v>4020</v>
          </cell>
          <cell r="B21" t="str">
            <v>Vrijwilligersvergoeding voetbaltrainers</v>
          </cell>
          <cell r="C21">
            <v>8728.2999999999993</v>
          </cell>
          <cell r="D21">
            <v>0</v>
          </cell>
        </row>
        <row r="22">
          <cell r="A22">
            <v>4025</v>
          </cell>
          <cell r="B22" t="str">
            <v>vrijwilligersvergoeding loopgroep</v>
          </cell>
          <cell r="C22">
            <v>585</v>
          </cell>
          <cell r="D22">
            <v>0</v>
          </cell>
        </row>
        <row r="23">
          <cell r="A23">
            <v>4030</v>
          </cell>
          <cell r="B23" t="str">
            <v>vrijwilligersvergoeding schoonmaak</v>
          </cell>
          <cell r="C23">
            <v>2720</v>
          </cell>
          <cell r="D23">
            <v>0</v>
          </cell>
        </row>
        <row r="24">
          <cell r="A24">
            <v>4035</v>
          </cell>
          <cell r="B24" t="str">
            <v>vrijwilligersvergoeding overig</v>
          </cell>
          <cell r="C24">
            <v>17304</v>
          </cell>
          <cell r="D24">
            <v>0</v>
          </cell>
        </row>
        <row r="25">
          <cell r="A25">
            <v>4040</v>
          </cell>
          <cell r="B25" t="str">
            <v>Loonbelasting</v>
          </cell>
          <cell r="C25">
            <v>4676</v>
          </cell>
          <cell r="D25">
            <v>0</v>
          </cell>
        </row>
        <row r="26">
          <cell r="A26">
            <v>4120</v>
          </cell>
          <cell r="B26" t="str">
            <v>Gas, water en elektra</v>
          </cell>
          <cell r="C26">
            <v>4719.2700000000004</v>
          </cell>
          <cell r="D26">
            <v>0</v>
          </cell>
        </row>
        <row r="27">
          <cell r="A27">
            <v>4130</v>
          </cell>
          <cell r="B27" t="str">
            <v>Belastingen gebouwen</v>
          </cell>
          <cell r="C27">
            <v>8597.42</v>
          </cell>
          <cell r="D27">
            <v>0</v>
          </cell>
        </row>
        <row r="28">
          <cell r="A28">
            <v>4140</v>
          </cell>
          <cell r="B28" t="str">
            <v>Verzekering gebouwen</v>
          </cell>
          <cell r="C28">
            <v>2690.21</v>
          </cell>
          <cell r="D28">
            <v>0</v>
          </cell>
        </row>
        <row r="29">
          <cell r="A29">
            <v>4170</v>
          </cell>
          <cell r="B29" t="str">
            <v>Onderhoud gebouwen (klein)</v>
          </cell>
          <cell r="C29">
            <v>792.82</v>
          </cell>
          <cell r="D29">
            <v>0</v>
          </cell>
        </row>
        <row r="30">
          <cell r="A30">
            <v>4230</v>
          </cell>
          <cell r="B30" t="str">
            <v>Telefoonkosten</v>
          </cell>
          <cell r="C30">
            <v>612.58000000000004</v>
          </cell>
          <cell r="D30">
            <v>0</v>
          </cell>
        </row>
        <row r="31">
          <cell r="A31">
            <v>4240</v>
          </cell>
          <cell r="B31" t="str">
            <v>bankkosten</v>
          </cell>
          <cell r="C31">
            <v>982.11</v>
          </cell>
          <cell r="D31">
            <v>0</v>
          </cell>
        </row>
        <row r="32">
          <cell r="A32">
            <v>4260</v>
          </cell>
          <cell r="B32" t="str">
            <v>Abonnementen</v>
          </cell>
          <cell r="C32">
            <v>3452.23</v>
          </cell>
          <cell r="D32">
            <v>0</v>
          </cell>
        </row>
        <row r="33">
          <cell r="A33">
            <v>4290</v>
          </cell>
          <cell r="B33" t="str">
            <v>Overige kantoorkosten</v>
          </cell>
          <cell r="C33">
            <v>930.76</v>
          </cell>
          <cell r="D33">
            <v>0</v>
          </cell>
        </row>
        <row r="34">
          <cell r="A34">
            <v>4399</v>
          </cell>
          <cell r="B34" t="str">
            <v>Accomodatiekosten</v>
          </cell>
          <cell r="C34">
            <v>13191.68</v>
          </cell>
          <cell r="D34">
            <v>0</v>
          </cell>
        </row>
        <row r="35">
          <cell r="A35">
            <v>4400</v>
          </cell>
          <cell r="B35" t="str">
            <v>Spelmaterialen handbal</v>
          </cell>
          <cell r="C35">
            <v>3144.53</v>
          </cell>
          <cell r="D35">
            <v>0</v>
          </cell>
        </row>
        <row r="36">
          <cell r="A36">
            <v>4410</v>
          </cell>
          <cell r="B36" t="str">
            <v>Spelmaterialen voetbal</v>
          </cell>
          <cell r="C36">
            <v>3488.88</v>
          </cell>
          <cell r="D36">
            <v>0</v>
          </cell>
        </row>
        <row r="37">
          <cell r="A37">
            <v>4415</v>
          </cell>
          <cell r="B37" t="str">
            <v>Webshop Inkoop/verkoop</v>
          </cell>
          <cell r="C37">
            <v>5372.12</v>
          </cell>
          <cell r="D37">
            <v>0</v>
          </cell>
        </row>
        <row r="38">
          <cell r="A38">
            <v>4420</v>
          </cell>
          <cell r="B38" t="str">
            <v>Verenigings/wedstrijdkleding handbal</v>
          </cell>
          <cell r="C38">
            <v>6717.64</v>
          </cell>
          <cell r="D38">
            <v>0</v>
          </cell>
        </row>
        <row r="39">
          <cell r="A39">
            <v>4425</v>
          </cell>
          <cell r="B39" t="str">
            <v>Verenigings/wedstrijdkleding voetbal</v>
          </cell>
          <cell r="C39">
            <v>2992.2</v>
          </cell>
          <cell r="D39">
            <v>0</v>
          </cell>
        </row>
        <row r="40">
          <cell r="A40">
            <v>4430</v>
          </cell>
          <cell r="B40" t="str">
            <v>Medische kosten</v>
          </cell>
          <cell r="C40">
            <v>705.91</v>
          </cell>
          <cell r="D40">
            <v>0</v>
          </cell>
        </row>
        <row r="41">
          <cell r="A41">
            <v>4440</v>
          </cell>
          <cell r="B41" t="str">
            <v>kosten extra activiteiten jeugd</v>
          </cell>
          <cell r="C41">
            <v>1756.34</v>
          </cell>
          <cell r="D41">
            <v>0</v>
          </cell>
        </row>
        <row r="42">
          <cell r="A42">
            <v>4450</v>
          </cell>
          <cell r="B42" t="str">
            <v>Toernooien</v>
          </cell>
          <cell r="C42">
            <v>32</v>
          </cell>
          <cell r="D42">
            <v>0</v>
          </cell>
        </row>
        <row r="43">
          <cell r="A43">
            <v>4470</v>
          </cell>
          <cell r="B43" t="str">
            <v>Kosten KNVB (gehele nota)</v>
          </cell>
          <cell r="C43">
            <v>4722.95</v>
          </cell>
          <cell r="D43">
            <v>0</v>
          </cell>
        </row>
        <row r="44">
          <cell r="A44">
            <v>4490</v>
          </cell>
          <cell r="B44" t="str">
            <v>Overige wedstrijdkosten</v>
          </cell>
          <cell r="C44">
            <v>296</v>
          </cell>
          <cell r="D44">
            <v>0</v>
          </cell>
        </row>
        <row r="45">
          <cell r="A45">
            <v>4590</v>
          </cell>
          <cell r="B45" t="str">
            <v>Representatiekosten</v>
          </cell>
          <cell r="C45">
            <v>2212.3000000000002</v>
          </cell>
          <cell r="D45">
            <v>0</v>
          </cell>
        </row>
        <row r="46">
          <cell r="A46">
            <v>4611</v>
          </cell>
          <cell r="B46" t="str">
            <v>Vrijwilligersvergoeding handbal</v>
          </cell>
          <cell r="C46">
            <v>3532.38</v>
          </cell>
          <cell r="D46">
            <v>0</v>
          </cell>
        </row>
        <row r="47">
          <cell r="A47">
            <v>4632</v>
          </cell>
          <cell r="B47" t="str">
            <v>Huur sporthal</v>
          </cell>
          <cell r="C47">
            <v>10084.299999999999</v>
          </cell>
          <cell r="D47">
            <v>0</v>
          </cell>
        </row>
        <row r="48">
          <cell r="A48">
            <v>4641</v>
          </cell>
          <cell r="B48" t="str">
            <v>Afdracht NHV handbal</v>
          </cell>
          <cell r="C48">
            <v>10384.379999999999</v>
          </cell>
          <cell r="D48">
            <v>0</v>
          </cell>
        </row>
        <row r="49">
          <cell r="A49">
            <v>4651</v>
          </cell>
          <cell r="B49" t="str">
            <v>Handbalcommissie</v>
          </cell>
          <cell r="C49">
            <v>762.63</v>
          </cell>
          <cell r="D49">
            <v>0</v>
          </cell>
        </row>
        <row r="50">
          <cell r="A50">
            <v>4850</v>
          </cell>
          <cell r="B50" t="str">
            <v>kosten sponsoring</v>
          </cell>
          <cell r="C50">
            <v>326.7</v>
          </cell>
          <cell r="D50">
            <v>0</v>
          </cell>
        </row>
        <row r="51">
          <cell r="A51">
            <v>4899</v>
          </cell>
          <cell r="B51" t="str">
            <v>Diverse kosten</v>
          </cell>
          <cell r="C51">
            <v>2152.21</v>
          </cell>
          <cell r="D51">
            <v>0</v>
          </cell>
        </row>
        <row r="52">
          <cell r="A52">
            <v>4900</v>
          </cell>
          <cell r="B52" t="str">
            <v>kosten valkendag</v>
          </cell>
          <cell r="C52">
            <v>869.93</v>
          </cell>
          <cell r="D52">
            <v>0</v>
          </cell>
        </row>
        <row r="53">
          <cell r="A53">
            <v>4915</v>
          </cell>
          <cell r="B53" t="str">
            <v>Inkoop drank en etenswaar</v>
          </cell>
          <cell r="C53">
            <v>21226.93</v>
          </cell>
          <cell r="D53">
            <v>0</v>
          </cell>
        </row>
        <row r="54">
          <cell r="A54">
            <v>4920</v>
          </cell>
          <cell r="B54" t="str">
            <v>inkoop wijnactie</v>
          </cell>
          <cell r="C54">
            <v>4829.45</v>
          </cell>
          <cell r="D54">
            <v>0</v>
          </cell>
        </row>
        <row r="55">
          <cell r="A55">
            <v>4970</v>
          </cell>
          <cell r="B55" t="str">
            <v>Overige kantinekosten</v>
          </cell>
          <cell r="C55">
            <v>651.07000000000005</v>
          </cell>
          <cell r="D55">
            <v>0</v>
          </cell>
        </row>
        <row r="56">
          <cell r="A56">
            <v>8010</v>
          </cell>
          <cell r="B56" t="str">
            <v>Contributies voetbal</v>
          </cell>
          <cell r="C56">
            <v>0</v>
          </cell>
          <cell r="D56">
            <v>36748.5</v>
          </cell>
        </row>
        <row r="57">
          <cell r="A57">
            <v>8100</v>
          </cell>
          <cell r="B57" t="str">
            <v>Kantine opbrengsten</v>
          </cell>
          <cell r="C57">
            <v>0</v>
          </cell>
          <cell r="D57">
            <v>33703.54</v>
          </cell>
        </row>
        <row r="58">
          <cell r="A58">
            <v>8105</v>
          </cell>
          <cell r="B58" t="str">
            <v>Kantine opbrengst jeugd</v>
          </cell>
          <cell r="C58">
            <v>0</v>
          </cell>
          <cell r="D58">
            <v>4567.1499999999996</v>
          </cell>
        </row>
        <row r="59">
          <cell r="A59">
            <v>8110</v>
          </cell>
          <cell r="B59" t="str">
            <v>Sponsorbijdragen voetbal</v>
          </cell>
          <cell r="C59">
            <v>0</v>
          </cell>
          <cell r="D59">
            <v>20620</v>
          </cell>
        </row>
        <row r="60">
          <cell r="A60">
            <v>8111</v>
          </cell>
          <cell r="B60" t="str">
            <v>Sponsorbijdragen handbal</v>
          </cell>
          <cell r="C60">
            <v>0</v>
          </cell>
          <cell r="D60">
            <v>9245</v>
          </cell>
        </row>
        <row r="61">
          <cell r="A61">
            <v>8125</v>
          </cell>
          <cell r="B61" t="str">
            <v>omzet webshop</v>
          </cell>
          <cell r="C61">
            <v>0</v>
          </cell>
          <cell r="D61">
            <v>2477.9</v>
          </cell>
        </row>
        <row r="62">
          <cell r="A62">
            <v>8180</v>
          </cell>
          <cell r="B62" t="str">
            <v>Vomar omzet actie</v>
          </cell>
          <cell r="C62">
            <v>0</v>
          </cell>
          <cell r="D62">
            <v>122.2</v>
          </cell>
        </row>
        <row r="63">
          <cell r="A63">
            <v>8190</v>
          </cell>
          <cell r="B63" t="str">
            <v>Overige sponsoring</v>
          </cell>
          <cell r="C63">
            <v>0</v>
          </cell>
          <cell r="D63">
            <v>15232</v>
          </cell>
        </row>
        <row r="64">
          <cell r="A64">
            <v>8200</v>
          </cell>
          <cell r="B64" t="str">
            <v>Wijnactie</v>
          </cell>
          <cell r="C64">
            <v>0</v>
          </cell>
          <cell r="D64">
            <v>7429</v>
          </cell>
        </row>
        <row r="65">
          <cell r="A65">
            <v>8210</v>
          </cell>
          <cell r="B65" t="str">
            <v>Nationale lotto</v>
          </cell>
          <cell r="C65">
            <v>0</v>
          </cell>
          <cell r="D65">
            <v>1218</v>
          </cell>
        </row>
        <row r="66">
          <cell r="A66">
            <v>8230</v>
          </cell>
          <cell r="B66" t="str">
            <v>Oud papier</v>
          </cell>
          <cell r="C66">
            <v>0</v>
          </cell>
          <cell r="D66">
            <v>8729</v>
          </cell>
        </row>
        <row r="67">
          <cell r="A67">
            <v>8399</v>
          </cell>
          <cell r="B67" t="str">
            <v>Subsidies</v>
          </cell>
          <cell r="C67">
            <v>0</v>
          </cell>
          <cell r="D67">
            <v>5717</v>
          </cell>
        </row>
        <row r="68">
          <cell r="A68">
            <v>8520</v>
          </cell>
          <cell r="B68" t="str">
            <v>Rente bank</v>
          </cell>
          <cell r="C68">
            <v>0</v>
          </cell>
          <cell r="D68">
            <v>6.34</v>
          </cell>
        </row>
        <row r="69">
          <cell r="A69">
            <v>8610</v>
          </cell>
          <cell r="B69" t="str">
            <v>Contributies handbal</v>
          </cell>
          <cell r="C69">
            <v>0</v>
          </cell>
          <cell r="D69">
            <v>21201</v>
          </cell>
        </row>
        <row r="70">
          <cell r="A70">
            <v>8640</v>
          </cell>
          <cell r="B70" t="str">
            <v>verenigingsloterij handbal NHV</v>
          </cell>
          <cell r="C70">
            <v>0</v>
          </cell>
          <cell r="D70">
            <v>92.8</v>
          </cell>
        </row>
        <row r="71">
          <cell r="A71"/>
          <cell r="B71" t="str">
            <v>Totaal</v>
          </cell>
          <cell r="C71">
            <v>161743.23000000001</v>
          </cell>
          <cell r="D71">
            <v>167109.43</v>
          </cell>
        </row>
        <row r="72">
          <cell r="A72"/>
          <cell r="B72" t="str">
            <v>Resultaat</v>
          </cell>
          <cell r="C72">
            <v>5366.2</v>
          </cell>
          <cell r="D72">
            <v>0</v>
          </cell>
        </row>
        <row r="73">
          <cell r="A73"/>
          <cell r="B73" t="str">
            <v>Totaal generaal</v>
          </cell>
          <cell r="C73">
            <v>167109.43</v>
          </cell>
          <cell r="D73">
            <v>167109.43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70"/>
  <sheetViews>
    <sheetView workbookViewId="0">
      <pane ySplit="3" topLeftCell="A37" activePane="bottomLeft" state="frozen"/>
      <selection pane="bottomLeft" activeCell="G15" sqref="G15"/>
    </sheetView>
  </sheetViews>
  <sheetFormatPr defaultRowHeight="15" x14ac:dyDescent="0.25"/>
  <cols>
    <col min="1" max="1" width="11.140625" style="1" customWidth="1"/>
    <col min="2" max="2" width="50" style="2" customWidth="1"/>
    <col min="3" max="6" width="16.7109375" style="3" customWidth="1"/>
    <col min="7" max="7" width="9.5703125" bestFit="1" customWidth="1"/>
  </cols>
  <sheetData>
    <row r="1" spans="1:7" x14ac:dyDescent="0.25">
      <c r="A1" s="24" t="s">
        <v>0</v>
      </c>
      <c r="B1" s="25"/>
      <c r="C1" s="26"/>
      <c r="D1" s="26"/>
      <c r="E1" s="26"/>
      <c r="F1" s="26"/>
    </row>
    <row r="2" spans="1:7" x14ac:dyDescent="0.25">
      <c r="A2" s="27"/>
      <c r="B2" s="25"/>
      <c r="C2" s="26"/>
      <c r="D2" s="26"/>
      <c r="E2" s="26"/>
      <c r="F2" s="26"/>
    </row>
    <row r="3" spans="1:7" ht="16.5" x14ac:dyDescent="0.3">
      <c r="A3" s="4" t="s">
        <v>1</v>
      </c>
      <c r="B3" s="5" t="s">
        <v>2</v>
      </c>
      <c r="C3" s="6" t="s">
        <v>3</v>
      </c>
      <c r="D3" s="6" t="s">
        <v>4</v>
      </c>
      <c r="E3" s="6" t="s">
        <v>5</v>
      </c>
      <c r="F3" s="6" t="s">
        <v>6</v>
      </c>
    </row>
    <row r="4" spans="1:7" x14ac:dyDescent="0.25">
      <c r="A4" s="21">
        <v>10</v>
      </c>
      <c r="B4" s="2" t="s">
        <v>135</v>
      </c>
      <c r="C4" s="22">
        <v>0</v>
      </c>
      <c r="D4" s="22">
        <v>0</v>
      </c>
      <c r="E4" s="22">
        <v>326735</v>
      </c>
      <c r="F4" s="22">
        <v>0</v>
      </c>
    </row>
    <row r="5" spans="1:7" x14ac:dyDescent="0.25">
      <c r="A5" s="21">
        <v>13</v>
      </c>
      <c r="B5" s="2" t="s">
        <v>136</v>
      </c>
      <c r="C5" s="22">
        <v>0</v>
      </c>
      <c r="D5" s="22">
        <v>0</v>
      </c>
      <c r="E5" s="22">
        <v>0</v>
      </c>
      <c r="F5" s="22">
        <v>19500</v>
      </c>
    </row>
    <row r="6" spans="1:7" x14ac:dyDescent="0.25">
      <c r="A6" s="21">
        <v>14</v>
      </c>
      <c r="B6" s="2" t="s">
        <v>137</v>
      </c>
      <c r="C6" s="22">
        <v>0</v>
      </c>
      <c r="D6" s="22">
        <v>0</v>
      </c>
      <c r="E6" s="22">
        <v>0</v>
      </c>
      <c r="F6" s="22">
        <v>12500</v>
      </c>
    </row>
    <row r="7" spans="1:7" x14ac:dyDescent="0.25">
      <c r="A7" s="21">
        <v>1010</v>
      </c>
      <c r="B7" s="2" t="s">
        <v>7</v>
      </c>
      <c r="C7" s="22">
        <v>0</v>
      </c>
      <c r="D7" s="22">
        <v>0</v>
      </c>
      <c r="E7" s="22">
        <v>2335.5</v>
      </c>
      <c r="F7" s="22">
        <v>0</v>
      </c>
    </row>
    <row r="8" spans="1:7" x14ac:dyDescent="0.25">
      <c r="A8" s="21">
        <v>1020</v>
      </c>
      <c r="B8" s="2" t="s">
        <v>8</v>
      </c>
      <c r="C8" s="22">
        <v>0</v>
      </c>
      <c r="D8" s="22">
        <v>0</v>
      </c>
      <c r="E8" s="22">
        <v>10251.58</v>
      </c>
      <c r="F8" s="22">
        <v>0</v>
      </c>
    </row>
    <row r="9" spans="1:7" x14ac:dyDescent="0.25">
      <c r="A9" s="21">
        <v>1031</v>
      </c>
      <c r="B9" s="2" t="s">
        <v>9</v>
      </c>
      <c r="C9" s="22">
        <v>0</v>
      </c>
      <c r="D9" s="22">
        <v>0</v>
      </c>
      <c r="E9" s="22">
        <v>19171.169999999998</v>
      </c>
      <c r="F9" s="22">
        <v>0</v>
      </c>
    </row>
    <row r="10" spans="1:7" x14ac:dyDescent="0.25">
      <c r="A10" s="21">
        <v>1035</v>
      </c>
      <c r="B10" s="2" t="s">
        <v>10</v>
      </c>
      <c r="C10" s="22">
        <v>0</v>
      </c>
      <c r="D10" s="22">
        <v>0</v>
      </c>
      <c r="E10" s="22">
        <v>80082.149999999994</v>
      </c>
      <c r="F10" s="22">
        <v>0</v>
      </c>
    </row>
    <row r="11" spans="1:7" x14ac:dyDescent="0.25">
      <c r="A11" s="21">
        <v>1036</v>
      </c>
      <c r="B11" s="2" t="s">
        <v>11</v>
      </c>
      <c r="C11" s="22">
        <v>0</v>
      </c>
      <c r="D11" s="22">
        <v>0</v>
      </c>
      <c r="E11" s="22">
        <v>4109.79</v>
      </c>
      <c r="F11" s="22">
        <v>0</v>
      </c>
    </row>
    <row r="12" spans="1:7" x14ac:dyDescent="0.25">
      <c r="A12" s="21">
        <v>1037</v>
      </c>
      <c r="B12" s="2" t="s">
        <v>12</v>
      </c>
      <c r="C12" s="22">
        <v>0</v>
      </c>
      <c r="D12" s="22">
        <v>0</v>
      </c>
      <c r="E12" s="22">
        <v>46394.33</v>
      </c>
      <c r="F12" s="22">
        <v>0</v>
      </c>
    </row>
    <row r="13" spans="1:7" x14ac:dyDescent="0.25">
      <c r="A13" s="21">
        <v>1039</v>
      </c>
      <c r="B13" s="2" t="s">
        <v>13</v>
      </c>
      <c r="C13" s="22">
        <v>0</v>
      </c>
      <c r="D13" s="22">
        <v>0</v>
      </c>
      <c r="E13" s="22">
        <v>46516.95</v>
      </c>
      <c r="F13" s="22">
        <v>0</v>
      </c>
    </row>
    <row r="14" spans="1:7" x14ac:dyDescent="0.25">
      <c r="A14" s="21">
        <v>1600</v>
      </c>
      <c r="B14" s="2" t="s">
        <v>14</v>
      </c>
      <c r="C14" s="22">
        <v>0</v>
      </c>
      <c r="D14" s="22">
        <v>0</v>
      </c>
      <c r="E14" s="22">
        <v>1939.92</v>
      </c>
      <c r="F14" s="22">
        <v>0</v>
      </c>
      <c r="G14" s="23">
        <f>F15-E14</f>
        <v>28989.08</v>
      </c>
    </row>
    <row r="15" spans="1:7" x14ac:dyDescent="0.25">
      <c r="A15" s="21">
        <v>1601</v>
      </c>
      <c r="B15" s="2" t="s">
        <v>138</v>
      </c>
      <c r="C15" s="22">
        <v>0</v>
      </c>
      <c r="D15" s="22">
        <v>0</v>
      </c>
      <c r="E15" s="22">
        <v>0</v>
      </c>
      <c r="F15" s="22">
        <v>30929</v>
      </c>
    </row>
    <row r="16" spans="1:7" x14ac:dyDescent="0.25">
      <c r="A16" s="21">
        <v>2010</v>
      </c>
      <c r="B16" s="2" t="s">
        <v>139</v>
      </c>
      <c r="C16" s="22">
        <v>0</v>
      </c>
      <c r="D16" s="22">
        <v>0</v>
      </c>
      <c r="E16" s="22">
        <v>0</v>
      </c>
      <c r="F16" s="22">
        <v>439584</v>
      </c>
    </row>
    <row r="17" spans="1:6" x14ac:dyDescent="0.25">
      <c r="A17" s="21">
        <v>2015</v>
      </c>
      <c r="B17" s="2" t="s">
        <v>140</v>
      </c>
      <c r="C17" s="22">
        <v>0</v>
      </c>
      <c r="D17" s="22">
        <v>0</v>
      </c>
      <c r="E17" s="22">
        <v>0</v>
      </c>
      <c r="F17" s="22">
        <v>7260.11</v>
      </c>
    </row>
    <row r="18" spans="1:6" x14ac:dyDescent="0.25">
      <c r="A18" s="21">
        <v>2020</v>
      </c>
      <c r="B18" s="2" t="s">
        <v>141</v>
      </c>
      <c r="C18" s="22">
        <v>0</v>
      </c>
      <c r="D18" s="22">
        <v>0</v>
      </c>
      <c r="E18" s="22">
        <v>0</v>
      </c>
      <c r="F18" s="22">
        <v>7120</v>
      </c>
    </row>
    <row r="19" spans="1:6" x14ac:dyDescent="0.25">
      <c r="A19" s="21">
        <v>2400</v>
      </c>
      <c r="B19" s="2" t="s">
        <v>15</v>
      </c>
      <c r="C19" s="22">
        <v>0</v>
      </c>
      <c r="D19" s="22">
        <v>0</v>
      </c>
      <c r="E19" s="22">
        <v>0</v>
      </c>
      <c r="F19" s="22">
        <v>12000</v>
      </c>
    </row>
    <row r="20" spans="1:6" x14ac:dyDescent="0.25">
      <c r="A20" s="21">
        <v>3010</v>
      </c>
      <c r="B20" s="2" t="s">
        <v>142</v>
      </c>
      <c r="C20" s="22">
        <v>0</v>
      </c>
      <c r="D20" s="22">
        <v>0</v>
      </c>
      <c r="E20" s="22">
        <v>500</v>
      </c>
      <c r="F20" s="22">
        <v>0</v>
      </c>
    </row>
    <row r="21" spans="1:6" x14ac:dyDescent="0.25">
      <c r="A21" s="21">
        <v>4010</v>
      </c>
      <c r="B21" s="2" t="s">
        <v>16</v>
      </c>
      <c r="C21" s="22">
        <v>3990</v>
      </c>
      <c r="D21" s="22">
        <v>0</v>
      </c>
      <c r="E21" s="22">
        <v>0</v>
      </c>
      <c r="F21" s="22">
        <v>0</v>
      </c>
    </row>
    <row r="22" spans="1:6" x14ac:dyDescent="0.25">
      <c r="A22" s="21">
        <v>4020</v>
      </c>
      <c r="B22" s="2" t="s">
        <v>17</v>
      </c>
      <c r="C22" s="22">
        <v>13290</v>
      </c>
      <c r="D22" s="22">
        <v>0</v>
      </c>
      <c r="E22" s="22">
        <v>0</v>
      </c>
      <c r="F22" s="22">
        <v>0</v>
      </c>
    </row>
    <row r="23" spans="1:6" x14ac:dyDescent="0.25">
      <c r="A23" s="21">
        <v>4025</v>
      </c>
      <c r="B23" s="2" t="s">
        <v>18</v>
      </c>
      <c r="C23" s="22">
        <v>738</v>
      </c>
      <c r="D23" s="22">
        <v>0</v>
      </c>
      <c r="E23" s="22">
        <v>0</v>
      </c>
      <c r="F23" s="22">
        <v>0</v>
      </c>
    </row>
    <row r="24" spans="1:6" x14ac:dyDescent="0.25">
      <c r="A24" s="21">
        <v>4030</v>
      </c>
      <c r="B24" s="2" t="s">
        <v>19</v>
      </c>
      <c r="C24" s="22">
        <v>3720</v>
      </c>
      <c r="D24" s="22">
        <v>0</v>
      </c>
      <c r="E24" s="22">
        <v>0</v>
      </c>
      <c r="F24" s="22">
        <v>0</v>
      </c>
    </row>
    <row r="25" spans="1:6" x14ac:dyDescent="0.25">
      <c r="A25" s="21">
        <v>4035</v>
      </c>
      <c r="B25" s="2" t="s">
        <v>20</v>
      </c>
      <c r="C25" s="22">
        <v>4978.5</v>
      </c>
      <c r="D25" s="22">
        <v>0</v>
      </c>
      <c r="E25" s="22">
        <v>0</v>
      </c>
      <c r="F25" s="22">
        <v>0</v>
      </c>
    </row>
    <row r="26" spans="1:6" x14ac:dyDescent="0.25">
      <c r="A26" s="21">
        <v>4040</v>
      </c>
      <c r="B26" s="2" t="s">
        <v>21</v>
      </c>
      <c r="C26" s="22">
        <v>4128</v>
      </c>
      <c r="D26" s="22">
        <v>0</v>
      </c>
      <c r="E26" s="22">
        <v>0</v>
      </c>
      <c r="F26" s="22">
        <v>0</v>
      </c>
    </row>
    <row r="27" spans="1:6" x14ac:dyDescent="0.25">
      <c r="A27" s="21">
        <v>4120</v>
      </c>
      <c r="B27" s="2" t="s">
        <v>22</v>
      </c>
      <c r="C27" s="22">
        <v>6074.3</v>
      </c>
      <c r="D27" s="22">
        <v>0</v>
      </c>
      <c r="E27" s="22">
        <v>0</v>
      </c>
      <c r="F27" s="22">
        <v>0</v>
      </c>
    </row>
    <row r="28" spans="1:6" x14ac:dyDescent="0.25">
      <c r="A28" s="21">
        <v>4130</v>
      </c>
      <c r="B28" s="2" t="s">
        <v>23</v>
      </c>
      <c r="C28" s="22">
        <v>7976.65</v>
      </c>
      <c r="D28" s="22">
        <v>0</v>
      </c>
      <c r="E28" s="22">
        <v>0</v>
      </c>
      <c r="F28" s="22">
        <v>0</v>
      </c>
    </row>
    <row r="29" spans="1:6" x14ac:dyDescent="0.25">
      <c r="A29" s="21">
        <v>4140</v>
      </c>
      <c r="B29" s="2" t="s">
        <v>24</v>
      </c>
      <c r="C29" s="22">
        <v>3698.75</v>
      </c>
      <c r="D29" s="22">
        <v>0</v>
      </c>
      <c r="E29" s="22">
        <v>0</v>
      </c>
      <c r="F29" s="22">
        <v>0</v>
      </c>
    </row>
    <row r="30" spans="1:6" x14ac:dyDescent="0.25">
      <c r="A30" s="21">
        <v>4230</v>
      </c>
      <c r="B30" s="2" t="s">
        <v>25</v>
      </c>
      <c r="C30" s="22">
        <v>160.72</v>
      </c>
      <c r="D30" s="22">
        <v>0</v>
      </c>
      <c r="E30" s="22">
        <v>0</v>
      </c>
      <c r="F30" s="22">
        <v>0</v>
      </c>
    </row>
    <row r="31" spans="1:6" x14ac:dyDescent="0.25">
      <c r="A31" s="21">
        <v>4240</v>
      </c>
      <c r="B31" s="2" t="s">
        <v>26</v>
      </c>
      <c r="C31" s="22">
        <v>945.84</v>
      </c>
      <c r="D31" s="22">
        <v>0</v>
      </c>
      <c r="E31" s="22">
        <v>0</v>
      </c>
      <c r="F31" s="22">
        <v>0</v>
      </c>
    </row>
    <row r="32" spans="1:6" x14ac:dyDescent="0.25">
      <c r="A32" s="21">
        <v>4260</v>
      </c>
      <c r="B32" s="2" t="s">
        <v>27</v>
      </c>
      <c r="C32" s="22">
        <v>5006.5200000000004</v>
      </c>
      <c r="D32" s="22">
        <v>0</v>
      </c>
      <c r="E32" s="22">
        <v>0</v>
      </c>
      <c r="F32" s="22">
        <v>0</v>
      </c>
    </row>
    <row r="33" spans="1:6" x14ac:dyDescent="0.25">
      <c r="A33" s="21">
        <v>4399</v>
      </c>
      <c r="B33" s="2" t="s">
        <v>28</v>
      </c>
      <c r="C33" s="22">
        <v>15164.54</v>
      </c>
      <c r="D33" s="22">
        <v>0</v>
      </c>
      <c r="E33" s="22">
        <v>0</v>
      </c>
      <c r="F33" s="22">
        <v>0</v>
      </c>
    </row>
    <row r="34" spans="1:6" x14ac:dyDescent="0.25">
      <c r="A34" s="21">
        <v>4400</v>
      </c>
      <c r="B34" s="2" t="s">
        <v>29</v>
      </c>
      <c r="C34" s="22">
        <v>2031.27</v>
      </c>
      <c r="D34" s="22">
        <v>0</v>
      </c>
      <c r="E34" s="22">
        <v>0</v>
      </c>
      <c r="F34" s="22">
        <v>0</v>
      </c>
    </row>
    <row r="35" spans="1:6" x14ac:dyDescent="0.25">
      <c r="A35" s="21">
        <v>4410</v>
      </c>
      <c r="B35" s="2" t="s">
        <v>30</v>
      </c>
      <c r="C35" s="22">
        <v>4235.58</v>
      </c>
      <c r="D35" s="22">
        <v>0</v>
      </c>
      <c r="E35" s="22">
        <v>0</v>
      </c>
      <c r="F35" s="22">
        <v>0</v>
      </c>
    </row>
    <row r="36" spans="1:6" x14ac:dyDescent="0.25">
      <c r="A36" s="21">
        <v>4415</v>
      </c>
      <c r="B36" s="2" t="s">
        <v>31</v>
      </c>
      <c r="C36" s="22">
        <v>72.72</v>
      </c>
      <c r="D36" s="22">
        <v>0</v>
      </c>
      <c r="E36" s="22">
        <v>0</v>
      </c>
      <c r="F36" s="22">
        <v>0</v>
      </c>
    </row>
    <row r="37" spans="1:6" x14ac:dyDescent="0.25">
      <c r="A37" s="21">
        <v>4420</v>
      </c>
      <c r="B37" s="2" t="s">
        <v>32</v>
      </c>
      <c r="C37" s="22">
        <v>1002.36</v>
      </c>
      <c r="D37" s="22">
        <v>0</v>
      </c>
      <c r="E37" s="22">
        <v>0</v>
      </c>
      <c r="F37" s="22">
        <v>0</v>
      </c>
    </row>
    <row r="38" spans="1:6" x14ac:dyDescent="0.25">
      <c r="A38" s="21">
        <v>4425</v>
      </c>
      <c r="B38" s="2" t="s">
        <v>33</v>
      </c>
      <c r="C38" s="22">
        <v>1685.61</v>
      </c>
      <c r="D38" s="22">
        <v>0</v>
      </c>
      <c r="E38" s="22">
        <v>0</v>
      </c>
      <c r="F38" s="22">
        <v>0</v>
      </c>
    </row>
    <row r="39" spans="1:6" x14ac:dyDescent="0.25">
      <c r="A39" s="21">
        <v>4430</v>
      </c>
      <c r="B39" s="2" t="s">
        <v>34</v>
      </c>
      <c r="C39" s="22">
        <v>168.43</v>
      </c>
      <c r="D39" s="22">
        <v>0</v>
      </c>
      <c r="E39" s="22">
        <v>0</v>
      </c>
      <c r="F39" s="22">
        <v>0</v>
      </c>
    </row>
    <row r="40" spans="1:6" x14ac:dyDescent="0.25">
      <c r="A40" s="21">
        <v>4440</v>
      </c>
      <c r="B40" s="2" t="s">
        <v>35</v>
      </c>
      <c r="C40" s="22">
        <v>2798.17</v>
      </c>
      <c r="D40" s="22">
        <v>0</v>
      </c>
      <c r="E40" s="22">
        <v>0</v>
      </c>
      <c r="F40" s="22">
        <v>0</v>
      </c>
    </row>
    <row r="41" spans="1:6" x14ac:dyDescent="0.25">
      <c r="A41" s="21">
        <v>4470</v>
      </c>
      <c r="B41" s="2" t="s">
        <v>36</v>
      </c>
      <c r="C41" s="22">
        <v>9282.4699999999993</v>
      </c>
      <c r="D41" s="22">
        <v>0</v>
      </c>
      <c r="E41" s="22">
        <v>0</v>
      </c>
      <c r="F41" s="22">
        <v>0</v>
      </c>
    </row>
    <row r="42" spans="1:6" x14ac:dyDescent="0.25">
      <c r="A42" s="21">
        <v>4490</v>
      </c>
      <c r="B42" s="2" t="s">
        <v>37</v>
      </c>
      <c r="C42" s="22">
        <v>574.70000000000005</v>
      </c>
      <c r="D42" s="22">
        <v>0</v>
      </c>
      <c r="E42" s="22">
        <v>0</v>
      </c>
      <c r="F42" s="22">
        <v>0</v>
      </c>
    </row>
    <row r="43" spans="1:6" x14ac:dyDescent="0.25">
      <c r="A43" s="21">
        <v>4590</v>
      </c>
      <c r="B43" s="2" t="s">
        <v>38</v>
      </c>
      <c r="C43" s="22">
        <v>3284.13</v>
      </c>
      <c r="D43" s="22">
        <v>0</v>
      </c>
      <c r="E43" s="22">
        <v>0</v>
      </c>
      <c r="F43" s="22">
        <v>0</v>
      </c>
    </row>
    <row r="44" spans="1:6" x14ac:dyDescent="0.25">
      <c r="A44" s="21">
        <v>4611</v>
      </c>
      <c r="B44" s="2" t="s">
        <v>39</v>
      </c>
      <c r="C44" s="22">
        <v>9607.5</v>
      </c>
      <c r="D44" s="22">
        <v>0</v>
      </c>
      <c r="E44" s="22">
        <v>0</v>
      </c>
      <c r="F44" s="22">
        <v>0</v>
      </c>
    </row>
    <row r="45" spans="1:6" x14ac:dyDescent="0.25">
      <c r="A45" s="21">
        <v>4632</v>
      </c>
      <c r="B45" s="2" t="s">
        <v>143</v>
      </c>
      <c r="C45" s="22">
        <v>14500</v>
      </c>
      <c r="D45" s="22">
        <v>0</v>
      </c>
      <c r="E45" s="22">
        <v>0</v>
      </c>
      <c r="F45" s="22">
        <v>0</v>
      </c>
    </row>
    <row r="46" spans="1:6" x14ac:dyDescent="0.25">
      <c r="A46" s="21">
        <v>4635</v>
      </c>
      <c r="B46" s="2" t="s">
        <v>40</v>
      </c>
      <c r="C46" s="22">
        <v>5000</v>
      </c>
      <c r="D46" s="22">
        <v>0</v>
      </c>
      <c r="E46" s="22">
        <v>0</v>
      </c>
      <c r="F46" s="22">
        <v>0</v>
      </c>
    </row>
    <row r="47" spans="1:6" x14ac:dyDescent="0.25">
      <c r="A47" s="21">
        <v>4641</v>
      </c>
      <c r="B47" s="2" t="s">
        <v>41</v>
      </c>
      <c r="C47" s="22">
        <v>8982.81</v>
      </c>
      <c r="D47" s="22">
        <v>0</v>
      </c>
      <c r="E47" s="22">
        <v>0</v>
      </c>
      <c r="F47" s="22">
        <v>0</v>
      </c>
    </row>
    <row r="48" spans="1:6" x14ac:dyDescent="0.25">
      <c r="A48" s="21">
        <v>4651</v>
      </c>
      <c r="B48" s="2" t="s">
        <v>42</v>
      </c>
      <c r="C48" s="22">
        <v>257.62</v>
      </c>
      <c r="D48" s="22">
        <v>0</v>
      </c>
      <c r="E48" s="22">
        <v>0</v>
      </c>
      <c r="F48" s="22">
        <v>0</v>
      </c>
    </row>
    <row r="49" spans="1:6" x14ac:dyDescent="0.25">
      <c r="A49" s="21">
        <v>4915</v>
      </c>
      <c r="B49" s="2" t="s">
        <v>43</v>
      </c>
      <c r="C49" s="22">
        <v>37647.11</v>
      </c>
      <c r="D49" s="22">
        <v>0</v>
      </c>
      <c r="E49" s="22">
        <v>0</v>
      </c>
      <c r="F49" s="22">
        <v>0</v>
      </c>
    </row>
    <row r="50" spans="1:6" x14ac:dyDescent="0.25">
      <c r="A50" s="21">
        <v>4920</v>
      </c>
      <c r="B50" s="2" t="s">
        <v>44</v>
      </c>
      <c r="C50" s="22">
        <v>5713.97</v>
      </c>
      <c r="D50" s="22">
        <v>0</v>
      </c>
      <c r="E50" s="22">
        <v>0</v>
      </c>
      <c r="F50" s="22">
        <v>0</v>
      </c>
    </row>
    <row r="51" spans="1:6" x14ac:dyDescent="0.25">
      <c r="A51" s="21">
        <v>4970</v>
      </c>
      <c r="B51" s="2" t="s">
        <v>45</v>
      </c>
      <c r="C51" s="22">
        <v>905.88</v>
      </c>
      <c r="D51" s="22">
        <v>0</v>
      </c>
      <c r="E51" s="22">
        <v>0</v>
      </c>
      <c r="F51" s="22">
        <v>0</v>
      </c>
    </row>
    <row r="52" spans="1:6" x14ac:dyDescent="0.25">
      <c r="A52" s="21">
        <v>8010</v>
      </c>
      <c r="B52" s="2" t="s">
        <v>46</v>
      </c>
      <c r="C52" s="22">
        <v>0</v>
      </c>
      <c r="D52" s="22">
        <v>38018.5</v>
      </c>
      <c r="E52" s="22">
        <v>0</v>
      </c>
      <c r="F52" s="22">
        <v>0</v>
      </c>
    </row>
    <row r="53" spans="1:6" x14ac:dyDescent="0.25">
      <c r="A53" s="21">
        <v>8100</v>
      </c>
      <c r="B53" s="2" t="s">
        <v>47</v>
      </c>
      <c r="C53" s="22">
        <v>0</v>
      </c>
      <c r="D53" s="22">
        <v>48664.51</v>
      </c>
      <c r="E53" s="22">
        <v>0</v>
      </c>
      <c r="F53" s="22">
        <v>0</v>
      </c>
    </row>
    <row r="54" spans="1:6" x14ac:dyDescent="0.25">
      <c r="A54" s="21">
        <v>8105</v>
      </c>
      <c r="B54" s="2" t="s">
        <v>48</v>
      </c>
      <c r="C54" s="22">
        <v>0</v>
      </c>
      <c r="D54" s="22">
        <v>7819.4</v>
      </c>
      <c r="E54" s="22">
        <v>0</v>
      </c>
      <c r="F54" s="22">
        <v>0</v>
      </c>
    </row>
    <row r="55" spans="1:6" x14ac:dyDescent="0.25">
      <c r="A55" s="21">
        <v>8110</v>
      </c>
      <c r="B55" s="2" t="s">
        <v>49</v>
      </c>
      <c r="C55" s="22">
        <v>0</v>
      </c>
      <c r="D55" s="22">
        <v>25005</v>
      </c>
      <c r="E55" s="22">
        <v>0</v>
      </c>
      <c r="F55" s="22">
        <v>0</v>
      </c>
    </row>
    <row r="56" spans="1:6" x14ac:dyDescent="0.25">
      <c r="A56" s="21">
        <v>8111</v>
      </c>
      <c r="B56" s="2" t="s">
        <v>50</v>
      </c>
      <c r="C56" s="22">
        <v>0</v>
      </c>
      <c r="D56" s="22">
        <v>5165</v>
      </c>
      <c r="E56" s="22">
        <v>0</v>
      </c>
      <c r="F56" s="22">
        <v>0</v>
      </c>
    </row>
    <row r="57" spans="1:6" x14ac:dyDescent="0.25">
      <c r="A57" s="21">
        <v>8113</v>
      </c>
      <c r="B57" s="2" t="s">
        <v>51</v>
      </c>
      <c r="C57" s="22">
        <v>0</v>
      </c>
      <c r="D57" s="22">
        <v>336</v>
      </c>
      <c r="E57" s="22">
        <v>0</v>
      </c>
      <c r="F57" s="22">
        <v>0</v>
      </c>
    </row>
    <row r="58" spans="1:6" x14ac:dyDescent="0.25">
      <c r="A58" s="21">
        <v>8120</v>
      </c>
      <c r="B58" s="2" t="s">
        <v>118</v>
      </c>
      <c r="C58" s="22">
        <v>0</v>
      </c>
      <c r="D58" s="22">
        <v>6276.51</v>
      </c>
      <c r="E58" s="22">
        <v>0</v>
      </c>
      <c r="F58" s="22">
        <v>0</v>
      </c>
    </row>
    <row r="59" spans="1:6" x14ac:dyDescent="0.25">
      <c r="A59" s="21">
        <v>8130</v>
      </c>
      <c r="B59" s="2" t="s">
        <v>52</v>
      </c>
      <c r="C59" s="22">
        <v>0</v>
      </c>
      <c r="D59" s="22">
        <v>3054</v>
      </c>
      <c r="E59" s="22">
        <v>0</v>
      </c>
      <c r="F59" s="22">
        <v>0</v>
      </c>
    </row>
    <row r="60" spans="1:6" x14ac:dyDescent="0.25">
      <c r="A60" s="21">
        <v>8180</v>
      </c>
      <c r="B60" s="2" t="s">
        <v>53</v>
      </c>
      <c r="C60" s="22">
        <v>0</v>
      </c>
      <c r="D60" s="22">
        <v>738.32</v>
      </c>
      <c r="E60" s="22">
        <v>0</v>
      </c>
      <c r="F60" s="22">
        <v>0</v>
      </c>
    </row>
    <row r="61" spans="1:6" x14ac:dyDescent="0.25">
      <c r="A61" s="21">
        <v>8190</v>
      </c>
      <c r="B61" s="2" t="s">
        <v>54</v>
      </c>
      <c r="C61" s="22">
        <v>0</v>
      </c>
      <c r="D61" s="22">
        <v>4928.66</v>
      </c>
      <c r="E61" s="22">
        <v>0</v>
      </c>
      <c r="F61" s="22">
        <v>0</v>
      </c>
    </row>
    <row r="62" spans="1:6" x14ac:dyDescent="0.25">
      <c r="A62" s="21">
        <v>8200</v>
      </c>
      <c r="B62" s="2" t="s">
        <v>55</v>
      </c>
      <c r="C62" s="22">
        <v>0</v>
      </c>
      <c r="D62" s="22">
        <v>7908.05</v>
      </c>
      <c r="E62" s="22">
        <v>0</v>
      </c>
      <c r="F62" s="22">
        <v>0</v>
      </c>
    </row>
    <row r="63" spans="1:6" x14ac:dyDescent="0.25">
      <c r="A63" s="21">
        <v>8230</v>
      </c>
      <c r="B63" s="2" t="s">
        <v>56</v>
      </c>
      <c r="C63" s="22">
        <v>0</v>
      </c>
      <c r="D63" s="22">
        <v>13123.6</v>
      </c>
      <c r="E63" s="22">
        <v>0</v>
      </c>
      <c r="F63" s="22">
        <v>0</v>
      </c>
    </row>
    <row r="64" spans="1:6" x14ac:dyDescent="0.25">
      <c r="A64" s="21">
        <v>8399</v>
      </c>
      <c r="B64" s="2" t="s">
        <v>57</v>
      </c>
      <c r="C64" s="22">
        <v>0</v>
      </c>
      <c r="D64" s="22">
        <v>5812</v>
      </c>
      <c r="E64" s="22">
        <v>0</v>
      </c>
      <c r="F64" s="22">
        <v>0</v>
      </c>
    </row>
    <row r="65" spans="1:6" x14ac:dyDescent="0.25">
      <c r="A65" s="21">
        <v>8520</v>
      </c>
      <c r="B65" s="2" t="s">
        <v>58</v>
      </c>
      <c r="C65" s="22">
        <v>0</v>
      </c>
      <c r="D65" s="22">
        <v>14.13</v>
      </c>
      <c r="E65" s="22">
        <v>0</v>
      </c>
      <c r="F65" s="22">
        <v>0</v>
      </c>
    </row>
    <row r="66" spans="1:6" x14ac:dyDescent="0.25">
      <c r="A66" s="21">
        <v>8610</v>
      </c>
      <c r="B66" s="2" t="s">
        <v>59</v>
      </c>
      <c r="C66" s="22">
        <v>0</v>
      </c>
      <c r="D66" s="22">
        <v>19835.75</v>
      </c>
      <c r="E66" s="22">
        <v>0</v>
      </c>
      <c r="F66" s="22">
        <v>0</v>
      </c>
    </row>
    <row r="67" spans="1:6" x14ac:dyDescent="0.25">
      <c r="A67" s="21">
        <v>8650</v>
      </c>
      <c r="B67" s="2" t="s">
        <v>60</v>
      </c>
      <c r="C67" s="22">
        <v>0</v>
      </c>
      <c r="D67" s="22">
        <v>66</v>
      </c>
      <c r="E67" s="22">
        <v>0</v>
      </c>
      <c r="F67" s="22">
        <v>0</v>
      </c>
    </row>
    <row r="68" spans="1:6" x14ac:dyDescent="0.25">
      <c r="A68" s="7"/>
      <c r="B68" s="8" t="s">
        <v>61</v>
      </c>
      <c r="C68" s="8">
        <v>177622.15</v>
      </c>
      <c r="D68" s="8">
        <v>186765.43</v>
      </c>
      <c r="E68" s="8">
        <v>538036.39</v>
      </c>
      <c r="F68" s="8">
        <v>528893.11</v>
      </c>
    </row>
    <row r="69" spans="1:6" x14ac:dyDescent="0.25">
      <c r="A69" s="7"/>
      <c r="B69" s="8" t="s">
        <v>62</v>
      </c>
      <c r="C69" s="8">
        <v>9143.2800000000007</v>
      </c>
      <c r="D69" s="8">
        <v>0</v>
      </c>
      <c r="E69" s="8">
        <v>0</v>
      </c>
      <c r="F69" s="8">
        <v>9143.2800000000007</v>
      </c>
    </row>
    <row r="70" spans="1:6" x14ac:dyDescent="0.25">
      <c r="A70" s="7"/>
      <c r="B70" s="8" t="s">
        <v>63</v>
      </c>
      <c r="C70" s="8">
        <v>186765.43</v>
      </c>
      <c r="D70" s="8">
        <v>186765.43</v>
      </c>
      <c r="E70" s="8">
        <v>538036.39</v>
      </c>
      <c r="F70" s="8">
        <v>538036.39</v>
      </c>
    </row>
  </sheetData>
  <mergeCells count="1">
    <mergeCell ref="A1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CD895-BBD8-4B0F-9EF0-D1DF31884D1F}">
  <dimension ref="A1:L111"/>
  <sheetViews>
    <sheetView tabSelected="1" topLeftCell="A93" workbookViewId="0">
      <selection activeCell="C119" sqref="C119"/>
    </sheetView>
  </sheetViews>
  <sheetFormatPr defaultColWidth="35.85546875" defaultRowHeight="12.75" x14ac:dyDescent="0.2"/>
  <cols>
    <col min="1" max="1" width="5" style="10" bestFit="1" customWidth="1"/>
    <col min="2" max="2" width="32.42578125" style="10" customWidth="1"/>
    <col min="3" max="3" width="9.5703125" style="11" customWidth="1"/>
    <col min="4" max="4" width="7.28515625" style="12" hidden="1" customWidth="1"/>
    <col min="5" max="5" width="11" style="11" bestFit="1" customWidth="1"/>
    <col min="6" max="6" width="9.5703125" style="11" bestFit="1" customWidth="1"/>
    <col min="7" max="7" width="9.28515625" style="15" customWidth="1"/>
    <col min="8" max="8" width="9.140625" style="10" customWidth="1"/>
    <col min="9" max="10" width="9.5703125" style="10" bestFit="1" customWidth="1"/>
    <col min="11" max="11" width="35.85546875" style="10"/>
    <col min="12" max="12" width="17.85546875" style="10" customWidth="1"/>
    <col min="13" max="16384" width="35.85546875" style="10"/>
  </cols>
  <sheetData>
    <row r="1" spans="1:10" x14ac:dyDescent="0.2">
      <c r="A1" s="9"/>
      <c r="C1" s="11" t="s">
        <v>64</v>
      </c>
      <c r="E1" s="11" t="s">
        <v>65</v>
      </c>
      <c r="F1" s="11" t="s">
        <v>64</v>
      </c>
      <c r="G1" s="11" t="s">
        <v>65</v>
      </c>
      <c r="H1" s="11" t="s">
        <v>64</v>
      </c>
      <c r="I1" s="11" t="s">
        <v>65</v>
      </c>
      <c r="J1" s="11" t="s">
        <v>64</v>
      </c>
    </row>
    <row r="2" spans="1:10" x14ac:dyDescent="0.2">
      <c r="A2" s="9"/>
      <c r="C2" s="11" t="s">
        <v>66</v>
      </c>
      <c r="E2" s="11" t="s">
        <v>66</v>
      </c>
      <c r="F2" s="11" t="s">
        <v>67</v>
      </c>
      <c r="G2" s="11" t="s">
        <v>67</v>
      </c>
      <c r="H2" s="11" t="s">
        <v>68</v>
      </c>
      <c r="I2" s="11" t="s">
        <v>68</v>
      </c>
      <c r="J2" s="10" t="s">
        <v>144</v>
      </c>
    </row>
    <row r="3" spans="1:10" x14ac:dyDescent="0.2">
      <c r="A3" s="9">
        <v>4010</v>
      </c>
      <c r="B3" s="10" t="s">
        <v>16</v>
      </c>
      <c r="C3" s="13">
        <v>5500</v>
      </c>
      <c r="D3" s="14">
        <f>VLOOKUP(A3,[1]Sheet!$A$20:$D$73,3)</f>
        <v>5500</v>
      </c>
      <c r="E3" s="11">
        <v>6000</v>
      </c>
      <c r="F3" s="11">
        <v>3000</v>
      </c>
      <c r="G3" s="15">
        <v>2500</v>
      </c>
      <c r="H3" s="10">
        <v>2500</v>
      </c>
      <c r="I3" s="10">
        <f>VLOOKUP(A3,'Balans en PL'!$A$14:$D$59,3)</f>
        <v>3990</v>
      </c>
      <c r="J3" s="10">
        <v>4500</v>
      </c>
    </row>
    <row r="4" spans="1:10" x14ac:dyDescent="0.2">
      <c r="A4" s="9">
        <v>4020</v>
      </c>
      <c r="B4" s="10" t="s">
        <v>69</v>
      </c>
      <c r="C4" s="13">
        <v>8500</v>
      </c>
      <c r="D4" s="14">
        <f>VLOOKUP(A4,[1]Sheet!$A$20:$D$73,3)</f>
        <v>8728.2999999999993</v>
      </c>
      <c r="E4" s="11">
        <v>11800.81</v>
      </c>
      <c r="F4" s="11">
        <v>12500</v>
      </c>
      <c r="G4" s="15">
        <v>11758</v>
      </c>
      <c r="H4" s="10">
        <v>12500</v>
      </c>
      <c r="I4" s="10">
        <f>VLOOKUP(A4,'Balans en PL'!$A$14:$D$59,3)</f>
        <v>13290</v>
      </c>
      <c r="J4" s="10">
        <v>13500</v>
      </c>
    </row>
    <row r="5" spans="1:10" x14ac:dyDescent="0.2">
      <c r="A5" s="9">
        <v>4040</v>
      </c>
      <c r="B5" s="10" t="s">
        <v>70</v>
      </c>
      <c r="C5" s="13">
        <v>5000</v>
      </c>
      <c r="D5" s="14">
        <f>VLOOKUP(A5,[1]Sheet!$A$20:$D$73,3)</f>
        <v>4676</v>
      </c>
      <c r="E5" s="11">
        <v>4920</v>
      </c>
      <c r="F5" s="11">
        <v>1800</v>
      </c>
      <c r="G5" s="15">
        <v>1850</v>
      </c>
      <c r="H5" s="10">
        <v>1850</v>
      </c>
      <c r="I5" s="10">
        <f>VLOOKUP(A5,'Balans en PL'!$A$14:$D$59,3)</f>
        <v>4128</v>
      </c>
      <c r="J5" s="10">
        <v>4250</v>
      </c>
    </row>
    <row r="6" spans="1:10" x14ac:dyDescent="0.2">
      <c r="A6" s="9">
        <v>4035</v>
      </c>
      <c r="B6" s="10" t="s">
        <v>71</v>
      </c>
      <c r="C6" s="13">
        <v>9000</v>
      </c>
      <c r="D6" s="14">
        <f>VLOOKUP(A6,[1]Sheet!$A$20:$D$73,3)</f>
        <v>17304</v>
      </c>
      <c r="E6" s="11">
        <v>3751</v>
      </c>
      <c r="F6" s="11">
        <v>6000</v>
      </c>
      <c r="G6" s="15">
        <v>5446</v>
      </c>
      <c r="H6" s="10">
        <v>6000</v>
      </c>
      <c r="I6" s="10">
        <f>VLOOKUP(A6,'Balans en PL'!$A$14:$D$59,3)</f>
        <v>4978.5</v>
      </c>
      <c r="J6" s="10">
        <v>5000</v>
      </c>
    </row>
    <row r="7" spans="1:10" ht="25.5" x14ac:dyDescent="0.2">
      <c r="B7" s="17" t="s">
        <v>72</v>
      </c>
      <c r="C7" s="11">
        <f>SUM(C3:C6)</f>
        <v>28000</v>
      </c>
      <c r="D7" s="11">
        <f t="shared" ref="D7" si="0">SUM(D3:D6)</f>
        <v>36208.300000000003</v>
      </c>
      <c r="E7" s="11">
        <v>26471.809999999998</v>
      </c>
      <c r="F7" s="11">
        <f t="shared" ref="F7:J7" si="1">SUM(F3:F6)</f>
        <v>23300</v>
      </c>
      <c r="G7" s="11">
        <v>21554</v>
      </c>
      <c r="H7" s="11">
        <f t="shared" si="1"/>
        <v>22850</v>
      </c>
      <c r="I7" s="11">
        <f t="shared" si="1"/>
        <v>26386.5</v>
      </c>
      <c r="J7" s="11">
        <f t="shared" si="1"/>
        <v>27250</v>
      </c>
    </row>
    <row r="8" spans="1:10" x14ac:dyDescent="0.2">
      <c r="C8" s="13"/>
      <c r="D8" s="16"/>
      <c r="J8" s="10">
        <f t="shared" ref="J8:J67" si="2">H8-I8</f>
        <v>0</v>
      </c>
    </row>
    <row r="9" spans="1:10" x14ac:dyDescent="0.2">
      <c r="A9" s="9">
        <v>4120</v>
      </c>
      <c r="B9" s="10" t="s">
        <v>73</v>
      </c>
      <c r="C9" s="13">
        <v>6000</v>
      </c>
      <c r="D9" s="14">
        <f>VLOOKUP(A9,[1]Sheet!$A$20:$D$73,3)</f>
        <v>4719.2700000000004</v>
      </c>
      <c r="E9" s="11">
        <v>8481.65</v>
      </c>
      <c r="F9" s="11">
        <v>7500</v>
      </c>
      <c r="G9" s="15">
        <v>13491.73</v>
      </c>
      <c r="H9" s="10">
        <v>12500</v>
      </c>
      <c r="I9" s="10">
        <f>VLOOKUP(A9,'Balans en PL'!$A$14:$D$59,3)</f>
        <v>6074.3</v>
      </c>
      <c r="J9" s="10">
        <v>17000</v>
      </c>
    </row>
    <row r="10" spans="1:10" x14ac:dyDescent="0.2">
      <c r="A10" s="9">
        <v>4130</v>
      </c>
      <c r="B10" s="10" t="s">
        <v>23</v>
      </c>
      <c r="C10" s="13">
        <v>4000</v>
      </c>
      <c r="D10" s="14">
        <f>VLOOKUP(A10,[1]Sheet!$A$20:$D$73,3)</f>
        <v>8597.42</v>
      </c>
      <c r="E10" s="11">
        <v>3679.64</v>
      </c>
      <c r="F10" s="11">
        <v>4500</v>
      </c>
      <c r="G10" s="15">
        <v>4055.44</v>
      </c>
      <c r="H10" s="10">
        <v>4250</v>
      </c>
      <c r="I10" s="10">
        <f>VLOOKUP(A10,'Balans en PL'!$A$14:$D$59,3)</f>
        <v>7976.65</v>
      </c>
      <c r="J10" s="10">
        <v>4500</v>
      </c>
    </row>
    <row r="11" spans="1:10" x14ac:dyDescent="0.2">
      <c r="A11" s="9">
        <v>4140</v>
      </c>
      <c r="B11" s="10" t="s">
        <v>24</v>
      </c>
      <c r="C11" s="13">
        <v>2750</v>
      </c>
      <c r="D11" s="14">
        <f>VLOOKUP(A11,[1]Sheet!$A$20:$D$73,3)</f>
        <v>2690.21</v>
      </c>
      <c r="E11" s="11">
        <v>2304.2399999999998</v>
      </c>
      <c r="F11" s="11">
        <v>2500</v>
      </c>
      <c r="G11" s="15">
        <v>3138.09</v>
      </c>
      <c r="H11" s="10">
        <v>3250</v>
      </c>
      <c r="I11" s="10">
        <f>VLOOKUP(A11,'Balans en PL'!$A$14:$D$59,3)</f>
        <v>3698.75</v>
      </c>
      <c r="J11" s="10">
        <v>4000</v>
      </c>
    </row>
    <row r="12" spans="1:10" x14ac:dyDescent="0.2">
      <c r="A12" s="9">
        <v>4170</v>
      </c>
      <c r="B12" s="10" t="s">
        <v>74</v>
      </c>
      <c r="C12" s="13">
        <v>1250</v>
      </c>
      <c r="D12" s="14">
        <f>VLOOKUP(A12,[1]Sheet!$A$20:$D$73,3)</f>
        <v>792.82</v>
      </c>
      <c r="E12" s="11">
        <v>137.13</v>
      </c>
      <c r="F12" s="11">
        <v>1250</v>
      </c>
      <c r="G12" s="15">
        <v>90</v>
      </c>
      <c r="H12" s="10">
        <v>750</v>
      </c>
      <c r="J12" s="10">
        <v>0</v>
      </c>
    </row>
    <row r="13" spans="1:10" x14ac:dyDescent="0.2">
      <c r="A13" s="9">
        <v>4171</v>
      </c>
      <c r="B13" s="10" t="s">
        <v>75</v>
      </c>
      <c r="C13" s="13"/>
      <c r="D13" s="14"/>
      <c r="F13" s="11">
        <v>1500</v>
      </c>
      <c r="J13" s="10">
        <f t="shared" si="2"/>
        <v>0</v>
      </c>
    </row>
    <row r="14" spans="1:10" x14ac:dyDescent="0.2">
      <c r="A14" s="9">
        <v>4175</v>
      </c>
      <c r="B14" s="10" t="s">
        <v>76</v>
      </c>
      <c r="C14" s="13">
        <v>2000</v>
      </c>
      <c r="D14" s="14"/>
      <c r="J14" s="10">
        <f t="shared" si="2"/>
        <v>0</v>
      </c>
    </row>
    <row r="15" spans="1:10" x14ac:dyDescent="0.2">
      <c r="B15" s="10" t="s">
        <v>77</v>
      </c>
      <c r="C15" s="11">
        <f t="shared" ref="C15" si="3">SUM(C9:C14)</f>
        <v>16000</v>
      </c>
      <c r="D15" s="14"/>
      <c r="E15" s="11">
        <v>14602.659999999998</v>
      </c>
      <c r="F15" s="11">
        <f t="shared" ref="F15" si="4">SUM(F9:F14)</f>
        <v>17250</v>
      </c>
      <c r="G15" s="11">
        <v>20759.349999999999</v>
      </c>
      <c r="H15" s="11">
        <f>SUM(H9:H14)</f>
        <v>20750</v>
      </c>
      <c r="I15" s="11">
        <f>SUM(I9:I14)</f>
        <v>17749.7</v>
      </c>
      <c r="J15" s="11">
        <f>SUM(J9:J14)</f>
        <v>25500</v>
      </c>
    </row>
    <row r="16" spans="1:10" x14ac:dyDescent="0.2">
      <c r="C16" s="13"/>
      <c r="D16" s="14"/>
      <c r="E16" s="13"/>
      <c r="J16" s="10">
        <f t="shared" si="2"/>
        <v>0</v>
      </c>
    </row>
    <row r="17" spans="1:10" x14ac:dyDescent="0.2">
      <c r="A17" s="9">
        <v>4230</v>
      </c>
      <c r="B17" s="10" t="s">
        <v>25</v>
      </c>
      <c r="C17" s="13">
        <v>750</v>
      </c>
      <c r="D17" s="14">
        <f>VLOOKUP(A17,[1]Sheet!$A$20:$D$73,3)</f>
        <v>612.58000000000004</v>
      </c>
      <c r="E17" s="11">
        <v>637.45000000000005</v>
      </c>
      <c r="F17" s="11">
        <f>C17</f>
        <v>750</v>
      </c>
      <c r="G17" s="15">
        <v>653.09</v>
      </c>
      <c r="H17" s="10">
        <v>750</v>
      </c>
      <c r="I17" s="10">
        <f>VLOOKUP(A17,'Balans en PL'!$A$14:$D$59,3,FALSE)</f>
        <v>160.72</v>
      </c>
      <c r="J17" s="10">
        <v>250</v>
      </c>
    </row>
    <row r="18" spans="1:10" x14ac:dyDescent="0.2">
      <c r="A18" s="9">
        <v>4240</v>
      </c>
      <c r="B18" s="10" t="s">
        <v>78</v>
      </c>
      <c r="C18" s="13">
        <v>1000</v>
      </c>
      <c r="D18" s="14">
        <f>VLOOKUP(A18,[1]Sheet!$A$20:$D$73,3)</f>
        <v>982.11</v>
      </c>
      <c r="E18" s="11">
        <v>839.63</v>
      </c>
      <c r="F18" s="11">
        <f t="shared" ref="F18:F22" si="5">C18</f>
        <v>1000</v>
      </c>
      <c r="G18" s="15">
        <v>856.12</v>
      </c>
      <c r="H18" s="10">
        <v>1000</v>
      </c>
      <c r="I18" s="10">
        <f>VLOOKUP(A18,'Balans en PL'!$A$14:$D$59,3,FALSE)</f>
        <v>945.84</v>
      </c>
      <c r="J18" s="10">
        <v>1000</v>
      </c>
    </row>
    <row r="19" spans="1:10" x14ac:dyDescent="0.2">
      <c r="A19" s="9">
        <v>4250</v>
      </c>
      <c r="B19" s="10" t="s">
        <v>79</v>
      </c>
      <c r="C19" s="13"/>
      <c r="D19" s="14"/>
      <c r="E19" s="11">
        <v>2393.4</v>
      </c>
      <c r="F19" s="11">
        <f t="shared" si="5"/>
        <v>0</v>
      </c>
      <c r="G19" s="15">
        <v>483.4</v>
      </c>
      <c r="J19" s="10">
        <f t="shared" si="2"/>
        <v>0</v>
      </c>
    </row>
    <row r="20" spans="1:10" x14ac:dyDescent="0.2">
      <c r="A20" s="9">
        <v>4260</v>
      </c>
      <c r="B20" s="10" t="s">
        <v>27</v>
      </c>
      <c r="C20" s="13">
        <v>3500</v>
      </c>
      <c r="D20" s="14">
        <f>VLOOKUP(A20,[1]Sheet!$A$20:$D$73,3)</f>
        <v>3452.23</v>
      </c>
      <c r="E20" s="11">
        <v>2679.17</v>
      </c>
      <c r="F20" s="11">
        <f t="shared" si="5"/>
        <v>3500</v>
      </c>
      <c r="G20" s="15">
        <v>4607.46</v>
      </c>
      <c r="H20" s="10">
        <v>4000</v>
      </c>
      <c r="I20" s="10">
        <f>VLOOKUP(A20,'Balans en PL'!$A$14:$D$59,3,FALSE)</f>
        <v>5006.5200000000004</v>
      </c>
      <c r="J20" s="10">
        <v>4000</v>
      </c>
    </row>
    <row r="21" spans="1:10" x14ac:dyDescent="0.2">
      <c r="A21" s="9">
        <v>4290</v>
      </c>
      <c r="B21" s="10" t="s">
        <v>80</v>
      </c>
      <c r="C21" s="13">
        <v>1000</v>
      </c>
      <c r="D21" s="14">
        <f>VLOOKUP(A21,[1]Sheet!$A$20:$D$73,3)</f>
        <v>930.76</v>
      </c>
      <c r="E21" s="11">
        <v>378.34</v>
      </c>
      <c r="F21" s="11">
        <f t="shared" si="5"/>
        <v>1000</v>
      </c>
      <c r="G21" s="15">
        <v>696.2</v>
      </c>
      <c r="H21" s="10">
        <v>750</v>
      </c>
      <c r="J21" s="10">
        <f t="shared" si="2"/>
        <v>750</v>
      </c>
    </row>
    <row r="22" spans="1:10" x14ac:dyDescent="0.2">
      <c r="B22" s="10" t="s">
        <v>81</v>
      </c>
      <c r="C22" s="11">
        <f>SUM(C17:C21)</f>
        <v>6250</v>
      </c>
      <c r="D22" s="11">
        <f>SUM(D17:D21)</f>
        <v>5977.68</v>
      </c>
      <c r="E22" s="11">
        <v>6927.99</v>
      </c>
      <c r="F22" s="11">
        <f t="shared" si="5"/>
        <v>6250</v>
      </c>
      <c r="G22" s="11">
        <v>7296.2699999999995</v>
      </c>
      <c r="H22" s="11">
        <f>SUM(H16:H21)</f>
        <v>6500</v>
      </c>
      <c r="I22" s="11">
        <f>SUM(I16:I21)</f>
        <v>6113.08</v>
      </c>
      <c r="J22" s="11">
        <f>SUM(J16:J21)</f>
        <v>6000</v>
      </c>
    </row>
    <row r="23" spans="1:10" x14ac:dyDescent="0.2">
      <c r="C23" s="13"/>
      <c r="D23" s="16"/>
      <c r="E23" s="13"/>
      <c r="J23" s="10">
        <f t="shared" si="2"/>
        <v>0</v>
      </c>
    </row>
    <row r="24" spans="1:10" x14ac:dyDescent="0.2">
      <c r="A24" s="9">
        <v>4635</v>
      </c>
      <c r="B24" s="10" t="s">
        <v>82</v>
      </c>
      <c r="C24" s="13">
        <v>5000</v>
      </c>
      <c r="D24" s="16"/>
      <c r="E24" s="13">
        <v>5000</v>
      </c>
      <c r="F24" s="11">
        <v>5000</v>
      </c>
      <c r="G24" s="15">
        <v>2545.38</v>
      </c>
      <c r="H24" s="10">
        <v>5000</v>
      </c>
      <c r="I24" s="10">
        <f>VLOOKUP(A24,'Balans en PL'!$A$14:$D$59,3,FALSE)</f>
        <v>5000</v>
      </c>
      <c r="J24" s="10">
        <v>4000</v>
      </c>
    </row>
    <row r="25" spans="1:10" x14ac:dyDescent="0.2">
      <c r="A25" s="9">
        <v>4399</v>
      </c>
      <c r="B25" s="10" t="s">
        <v>83</v>
      </c>
      <c r="C25" s="13">
        <v>10000</v>
      </c>
      <c r="D25" s="14">
        <f>VLOOKUP(A25,[1]Sheet!$A$20:$D$73,3)</f>
        <v>13191.68</v>
      </c>
      <c r="E25" s="11">
        <v>10099.68</v>
      </c>
      <c r="F25" s="11">
        <v>12500</v>
      </c>
      <c r="G25" s="15">
        <v>20983.54</v>
      </c>
      <c r="H25" s="10">
        <v>12500</v>
      </c>
      <c r="I25" s="10">
        <f>VLOOKUP(A25,'Balans en PL'!$A$14:$D$59,3,FALSE)</f>
        <v>15164.54</v>
      </c>
      <c r="J25" s="10">
        <v>14000</v>
      </c>
    </row>
    <row r="26" spans="1:10" x14ac:dyDescent="0.2">
      <c r="B26" s="10" t="s">
        <v>84</v>
      </c>
      <c r="C26" s="11">
        <f>SUM(C24:C25)</f>
        <v>15000</v>
      </c>
      <c r="D26" s="16"/>
      <c r="E26" s="11">
        <v>15099.68</v>
      </c>
      <c r="F26" s="11">
        <f>SUM(F24:F25)</f>
        <v>17500</v>
      </c>
      <c r="G26" s="11">
        <v>23528.920000000002</v>
      </c>
      <c r="H26" s="11">
        <f>SUM(H24:H25)</f>
        <v>17500</v>
      </c>
      <c r="I26" s="11">
        <f>SUM(I24:I25)</f>
        <v>20164.54</v>
      </c>
      <c r="J26" s="11">
        <f>SUM(J24:J25)</f>
        <v>18000</v>
      </c>
    </row>
    <row r="27" spans="1:10" x14ac:dyDescent="0.2">
      <c r="C27" s="13"/>
      <c r="D27" s="16"/>
      <c r="E27" s="13"/>
      <c r="J27" s="10">
        <f t="shared" si="2"/>
        <v>0</v>
      </c>
    </row>
    <row r="28" spans="1:10" x14ac:dyDescent="0.2">
      <c r="A28" s="9">
        <v>4410</v>
      </c>
      <c r="B28" s="10" t="s">
        <v>85</v>
      </c>
      <c r="C28" s="13">
        <v>4000</v>
      </c>
      <c r="D28" s="14">
        <f>VLOOKUP(A28,[1]Sheet!$A$20:$D$73,3)</f>
        <v>3488.88</v>
      </c>
      <c r="E28" s="11">
        <v>5142.9399999999996</v>
      </c>
      <c r="F28" s="11">
        <v>5000</v>
      </c>
      <c r="G28" s="15">
        <v>797.64</v>
      </c>
      <c r="H28" s="10">
        <v>1250</v>
      </c>
      <c r="I28" s="10">
        <f>VLOOKUP(A28,'Balans en PL'!$A$14:$D$59,3,FALSE)</f>
        <v>4235.58</v>
      </c>
      <c r="J28" s="10">
        <v>4500</v>
      </c>
    </row>
    <row r="29" spans="1:10" x14ac:dyDescent="0.2">
      <c r="A29" s="9">
        <v>4425</v>
      </c>
      <c r="B29" s="10" t="s">
        <v>33</v>
      </c>
      <c r="C29" s="13">
        <v>2000</v>
      </c>
      <c r="D29" s="14">
        <f>VLOOKUP(A29,[1]Sheet!$A$20:$D$73,3)</f>
        <v>2992.2</v>
      </c>
      <c r="E29" s="11">
        <v>12287.87</v>
      </c>
      <c r="F29" s="11">
        <v>3000</v>
      </c>
      <c r="G29" s="15">
        <v>3642.74</v>
      </c>
      <c r="H29" s="10">
        <v>3000</v>
      </c>
      <c r="I29" s="10">
        <f>VLOOKUP(A29,'Balans en PL'!$A$14:$D$59,3,FALSE)</f>
        <v>1685.61</v>
      </c>
      <c r="J29" s="10">
        <v>2000</v>
      </c>
    </row>
    <row r="30" spans="1:10" x14ac:dyDescent="0.2">
      <c r="A30" s="9">
        <v>4430</v>
      </c>
      <c r="B30" s="10" t="s">
        <v>86</v>
      </c>
      <c r="C30" s="13">
        <v>1000</v>
      </c>
      <c r="D30" s="14">
        <f>VLOOKUP(A30,[1]Sheet!$A$20:$D$73,3)</f>
        <v>705.91</v>
      </c>
      <c r="E30" s="11">
        <v>391.27</v>
      </c>
      <c r="F30" s="11">
        <v>750</v>
      </c>
      <c r="G30" s="15">
        <v>301.88</v>
      </c>
      <c r="H30" s="10">
        <v>750</v>
      </c>
      <c r="I30" s="10">
        <f>VLOOKUP(A30,'Balans en PL'!$A$14:$D$59,3,FALSE)</f>
        <v>168.43</v>
      </c>
      <c r="J30" s="10">
        <v>500</v>
      </c>
    </row>
    <row r="31" spans="1:10" x14ac:dyDescent="0.2">
      <c r="A31" s="9">
        <v>4470</v>
      </c>
      <c r="B31" s="10" t="s">
        <v>36</v>
      </c>
      <c r="C31" s="13">
        <v>8000</v>
      </c>
      <c r="D31" s="14">
        <f>VLOOKUP(A31,[1]Sheet!$A$20:$D$73,3)</f>
        <v>4722.95</v>
      </c>
      <c r="E31" s="11">
        <v>4338.37</v>
      </c>
      <c r="F31" s="11">
        <v>8500</v>
      </c>
      <c r="G31" s="15">
        <v>9137.11</v>
      </c>
      <c r="H31" s="10">
        <v>9000</v>
      </c>
      <c r="I31" s="10">
        <f>VLOOKUP(A31,'Balans en PL'!$A$14:$D$59,3,FALSE)</f>
        <v>9282.4699999999993</v>
      </c>
      <c r="J31" s="10">
        <v>10000</v>
      </c>
    </row>
    <row r="32" spans="1:10" x14ac:dyDescent="0.2">
      <c r="A32" s="9">
        <v>4490</v>
      </c>
      <c r="B32" s="10" t="s">
        <v>37</v>
      </c>
      <c r="C32" s="13">
        <v>350</v>
      </c>
      <c r="D32" s="14">
        <f>VLOOKUP(A32,[1]Sheet!$A$20:$D$73,3)</f>
        <v>296</v>
      </c>
      <c r="E32" s="11">
        <v>245.74</v>
      </c>
      <c r="F32" s="11">
        <v>350</v>
      </c>
      <c r="G32" s="15">
        <v>125.95</v>
      </c>
      <c r="H32" s="10">
        <v>250</v>
      </c>
      <c r="I32" s="10">
        <f>VLOOKUP(A32,'Balans en PL'!$A$14:$D$59,3,FALSE)</f>
        <v>574.70000000000005</v>
      </c>
      <c r="J32" s="10">
        <v>500</v>
      </c>
    </row>
    <row r="33" spans="1:10" x14ac:dyDescent="0.2">
      <c r="B33" s="10" t="s">
        <v>87</v>
      </c>
      <c r="C33" s="11">
        <f>SUM(C28:C32)</f>
        <v>15350</v>
      </c>
      <c r="D33" s="16"/>
      <c r="E33" s="11">
        <v>22406.190000000002</v>
      </c>
      <c r="F33" s="11">
        <f>SUM(F28:F32)</f>
        <v>17600</v>
      </c>
      <c r="G33" s="11">
        <v>14005.320000000002</v>
      </c>
      <c r="H33" s="11">
        <f>SUM(H28:H32)</f>
        <v>14250</v>
      </c>
      <c r="I33" s="11">
        <f>SUM(I28:I32)</f>
        <v>15946.79</v>
      </c>
      <c r="J33" s="11">
        <f>SUM(J28:J32)</f>
        <v>17500</v>
      </c>
    </row>
    <row r="34" spans="1:10" x14ac:dyDescent="0.2">
      <c r="C34" s="13"/>
      <c r="D34" s="16"/>
      <c r="E34" s="13"/>
      <c r="J34" s="10">
        <f t="shared" si="2"/>
        <v>0</v>
      </c>
    </row>
    <row r="35" spans="1:10" x14ac:dyDescent="0.2">
      <c r="A35" s="9">
        <v>4590</v>
      </c>
      <c r="B35" s="10" t="s">
        <v>38</v>
      </c>
      <c r="C35" s="13">
        <v>2500</v>
      </c>
      <c r="D35" s="14">
        <f>VLOOKUP(A35,[1]Sheet!$A$20:$D$73,3)</f>
        <v>2212.3000000000002</v>
      </c>
      <c r="E35" s="11">
        <v>2590.2800000000002</v>
      </c>
      <c r="F35" s="11">
        <v>2500</v>
      </c>
      <c r="G35" s="15">
        <v>2500</v>
      </c>
      <c r="H35" s="10">
        <v>2500</v>
      </c>
      <c r="I35" s="10">
        <f>VLOOKUP(A35,'Balans en PL'!$A$14:$D$59,3,FALSE)</f>
        <v>3284.13</v>
      </c>
      <c r="J35" s="10">
        <v>2500</v>
      </c>
    </row>
    <row r="36" spans="1:10" x14ac:dyDescent="0.2">
      <c r="B36" s="10" t="s">
        <v>88</v>
      </c>
      <c r="C36" s="11">
        <f>SUM(C35:C35)</f>
        <v>2500</v>
      </c>
      <c r="D36" s="16"/>
      <c r="E36" s="11">
        <v>2590.2800000000002</v>
      </c>
      <c r="F36" s="11">
        <v>2500</v>
      </c>
      <c r="G36" s="11">
        <v>2500</v>
      </c>
      <c r="H36" s="11">
        <v>2500</v>
      </c>
      <c r="I36" s="11">
        <f>SUM(I34:I35)</f>
        <v>3284.13</v>
      </c>
      <c r="J36" s="11">
        <f>SUM(J34:J35)</f>
        <v>2500</v>
      </c>
    </row>
    <row r="37" spans="1:10" x14ac:dyDescent="0.2">
      <c r="C37" s="13"/>
      <c r="D37" s="16"/>
      <c r="E37" s="13"/>
      <c r="J37" s="10">
        <f t="shared" si="2"/>
        <v>0</v>
      </c>
    </row>
    <row r="38" spans="1:10" x14ac:dyDescent="0.2">
      <c r="A38" s="9">
        <v>4610</v>
      </c>
      <c r="B38" s="17" t="s">
        <v>89</v>
      </c>
      <c r="C38" s="13"/>
      <c r="D38" s="16"/>
      <c r="E38" s="13"/>
      <c r="F38" s="11">
        <v>8500</v>
      </c>
      <c r="G38" s="15">
        <v>5689</v>
      </c>
      <c r="H38" s="10">
        <v>5750</v>
      </c>
      <c r="J38" s="10">
        <v>5000</v>
      </c>
    </row>
    <row r="39" spans="1:10" x14ac:dyDescent="0.2">
      <c r="A39" s="9">
        <v>4611</v>
      </c>
      <c r="B39" s="10" t="s">
        <v>90</v>
      </c>
      <c r="C39" s="13">
        <v>7000</v>
      </c>
      <c r="D39" s="14">
        <f>VLOOKUP(A39,[1]Sheet!$A$20:$D$73,3)</f>
        <v>3532.38</v>
      </c>
      <c r="E39" s="11">
        <v>3937.5</v>
      </c>
      <c r="F39" s="11">
        <v>4500</v>
      </c>
      <c r="G39" s="15">
        <v>1800</v>
      </c>
      <c r="H39" s="10">
        <v>7500</v>
      </c>
      <c r="I39" s="10">
        <f>VLOOKUP(A39,'Balans en PL'!$A$14:$D$59,3,FALSE)</f>
        <v>9607.5</v>
      </c>
      <c r="J39" s="10">
        <v>8500</v>
      </c>
    </row>
    <row r="40" spans="1:10" x14ac:dyDescent="0.2">
      <c r="A40" s="10">
        <v>4400</v>
      </c>
      <c r="B40" s="10" t="s">
        <v>29</v>
      </c>
      <c r="C40" s="13">
        <v>3250</v>
      </c>
      <c r="D40" s="14">
        <f>VLOOKUP(A40,[1]Sheet!$A$20:$D$73,3)</f>
        <v>3144.53</v>
      </c>
      <c r="E40" s="11">
        <v>782.85</v>
      </c>
      <c r="F40" s="11">
        <v>2500</v>
      </c>
      <c r="G40" s="15">
        <v>1060.1500000000001</v>
      </c>
      <c r="H40" s="10">
        <v>1500</v>
      </c>
      <c r="I40" s="10">
        <f>VLOOKUP(A40,'Balans en PL'!$A$14:$D$59,3,FALSE)</f>
        <v>2031.27</v>
      </c>
      <c r="J40" s="10">
        <v>2000</v>
      </c>
    </row>
    <row r="41" spans="1:10" x14ac:dyDescent="0.2">
      <c r="A41" s="9">
        <v>4420</v>
      </c>
      <c r="B41" s="10" t="s">
        <v>91</v>
      </c>
      <c r="C41" s="13">
        <v>4000</v>
      </c>
      <c r="D41" s="14">
        <f>VLOOKUP(A41,[1]Sheet!$A$20:$D$73,3)</f>
        <v>6717.64</v>
      </c>
      <c r="E41" s="11">
        <v>2089.5</v>
      </c>
      <c r="F41" s="11">
        <v>3000</v>
      </c>
      <c r="G41" s="15">
        <v>1692.1</v>
      </c>
      <c r="H41" s="10">
        <v>1750</v>
      </c>
      <c r="I41" s="10">
        <f>VLOOKUP(A41,'Balans en PL'!$A$14:$D$59,3,FALSE)</f>
        <v>1002.36</v>
      </c>
      <c r="J41" s="10">
        <v>1500</v>
      </c>
    </row>
    <row r="42" spans="1:10" x14ac:dyDescent="0.2">
      <c r="A42" s="9">
        <v>4631</v>
      </c>
      <c r="B42" s="10" t="s">
        <v>92</v>
      </c>
      <c r="C42" s="13"/>
      <c r="D42" s="16"/>
      <c r="J42" s="10">
        <v>1000</v>
      </c>
    </row>
    <row r="43" spans="1:10" x14ac:dyDescent="0.2">
      <c r="A43" s="9">
        <v>4632</v>
      </c>
      <c r="B43" s="10" t="s">
        <v>93</v>
      </c>
      <c r="C43" s="13">
        <v>15000</v>
      </c>
      <c r="D43" s="14">
        <f>VLOOKUP(A43,[1]Sheet!$A$20:$D$73,3)</f>
        <v>10084.299999999999</v>
      </c>
      <c r="E43" s="11">
        <v>4732</v>
      </c>
      <c r="F43" s="11">
        <v>17500</v>
      </c>
      <c r="G43" s="15">
        <v>14555.75</v>
      </c>
      <c r="H43" s="10">
        <v>15000</v>
      </c>
      <c r="I43" s="10">
        <v>14500</v>
      </c>
      <c r="J43" s="10">
        <v>17500</v>
      </c>
    </row>
    <row r="44" spans="1:10" x14ac:dyDescent="0.2">
      <c r="A44" s="9">
        <v>4641</v>
      </c>
      <c r="B44" s="10" t="s">
        <v>41</v>
      </c>
      <c r="C44" s="13">
        <v>12500</v>
      </c>
      <c r="D44" s="14">
        <f>VLOOKUP(A44,[1]Sheet!$A$20:$D$73,3)</f>
        <v>10384.379999999999</v>
      </c>
      <c r="E44" s="11">
        <v>9233.89</v>
      </c>
      <c r="F44" s="11">
        <v>11500</v>
      </c>
      <c r="G44" s="15">
        <v>9070.15</v>
      </c>
      <c r="H44" s="10">
        <v>9500</v>
      </c>
      <c r="I44" s="10">
        <f>VLOOKUP(A44,'Balans en PL'!$A$14:$D$59,3,FALSE)</f>
        <v>8982.81</v>
      </c>
      <c r="J44" s="10">
        <v>9250</v>
      </c>
    </row>
    <row r="45" spans="1:10" x14ac:dyDescent="0.2">
      <c r="A45" s="9">
        <v>4651</v>
      </c>
      <c r="B45" s="10" t="s">
        <v>42</v>
      </c>
      <c r="C45" s="13">
        <v>750</v>
      </c>
      <c r="D45" s="14">
        <f>VLOOKUP(A45,[1]Sheet!$A$20:$D$73,3)</f>
        <v>762.63</v>
      </c>
      <c r="E45" s="11">
        <v>527.16</v>
      </c>
      <c r="F45" s="11">
        <v>750</v>
      </c>
      <c r="G45" s="15">
        <v>1077.49</v>
      </c>
      <c r="H45" s="10">
        <v>1000</v>
      </c>
      <c r="I45" s="10">
        <f>VLOOKUP(A45,'Balans en PL'!$A$14:$D$59,3,FALSE)</f>
        <v>257.62</v>
      </c>
      <c r="J45" s="10">
        <v>1000</v>
      </c>
    </row>
    <row r="46" spans="1:10" x14ac:dyDescent="0.2">
      <c r="B46" s="10" t="s">
        <v>94</v>
      </c>
      <c r="C46" s="11">
        <f>SUM(C38:C45)</f>
        <v>42500</v>
      </c>
      <c r="D46" s="16"/>
      <c r="E46" s="11">
        <v>21302.899999999998</v>
      </c>
      <c r="F46" s="11">
        <f>SUM(F38:F45)</f>
        <v>48250</v>
      </c>
      <c r="G46" s="11">
        <v>34944.639999999999</v>
      </c>
      <c r="H46" s="11">
        <f>SUM(H38:H45)</f>
        <v>42000</v>
      </c>
      <c r="I46" s="11">
        <f>SUM(I38:I45)</f>
        <v>36381.560000000005</v>
      </c>
      <c r="J46" s="11">
        <f>SUM(J38:J45)</f>
        <v>45750</v>
      </c>
    </row>
    <row r="47" spans="1:10" x14ac:dyDescent="0.2">
      <c r="C47" s="13"/>
      <c r="D47" s="16"/>
      <c r="E47" s="13"/>
      <c r="J47" s="10">
        <f t="shared" si="2"/>
        <v>0</v>
      </c>
    </row>
    <row r="48" spans="1:10" x14ac:dyDescent="0.2">
      <c r="A48" s="9">
        <v>4920</v>
      </c>
      <c r="B48" s="10" t="s">
        <v>95</v>
      </c>
      <c r="C48" s="13">
        <v>4500</v>
      </c>
      <c r="D48" s="14">
        <f>VLOOKUP(A48,[1]Sheet!$A$20:$D$73,3)</f>
        <v>4829.45</v>
      </c>
      <c r="E48" s="11">
        <v>6079.34</v>
      </c>
      <c r="F48" s="11">
        <v>5000</v>
      </c>
      <c r="G48" s="15">
        <v>4829.66</v>
      </c>
      <c r="H48" s="10">
        <v>5000</v>
      </c>
      <c r="I48" s="10">
        <f>VLOOKUP(A48,'Balans en PL'!$A$14:$D$59,3,FALSE)</f>
        <v>5713.97</v>
      </c>
      <c r="J48" s="10">
        <v>5000</v>
      </c>
    </row>
    <row r="49" spans="1:10" x14ac:dyDescent="0.2">
      <c r="A49" s="9">
        <v>4415</v>
      </c>
      <c r="B49" s="10" t="s">
        <v>96</v>
      </c>
      <c r="C49" s="13">
        <v>3000</v>
      </c>
      <c r="D49" s="14">
        <f>VLOOKUP(A49,[1]Sheet!$A$20:$D$73,3)</f>
        <v>5372.12</v>
      </c>
      <c r="I49" s="10">
        <f>VLOOKUP(A49,'Balans en PL'!$A$14:$D$59,3,FALSE)</f>
        <v>72.72</v>
      </c>
      <c r="J49" s="10">
        <v>0</v>
      </c>
    </row>
    <row r="50" spans="1:10" x14ac:dyDescent="0.2">
      <c r="A50" s="9">
        <v>4025</v>
      </c>
      <c r="B50" s="10" t="s">
        <v>97</v>
      </c>
      <c r="C50" s="13">
        <v>750</v>
      </c>
      <c r="D50" s="14">
        <f>VLOOKUP(A50,[1]Sheet!$A$20:$D$73,3)</f>
        <v>585</v>
      </c>
      <c r="E50" s="11">
        <v>315</v>
      </c>
      <c r="F50" s="11">
        <v>750</v>
      </c>
      <c r="G50" s="15">
        <v>618</v>
      </c>
      <c r="H50" s="10">
        <v>750</v>
      </c>
      <c r="I50" s="10">
        <f>VLOOKUP(A50,'Balans en PL'!$A$14:$D$59,3,FALSE)</f>
        <v>738</v>
      </c>
      <c r="J50" s="10">
        <v>750</v>
      </c>
    </row>
    <row r="51" spans="1:10" x14ac:dyDescent="0.2">
      <c r="A51" s="9">
        <v>4440</v>
      </c>
      <c r="B51" s="10" t="s">
        <v>35</v>
      </c>
      <c r="C51" s="13">
        <v>1500</v>
      </c>
      <c r="D51" s="14">
        <f>VLOOKUP(A51,[1]Sheet!$A$20:$D$73,3)</f>
        <v>1756.34</v>
      </c>
      <c r="E51" s="11">
        <v>1662.78</v>
      </c>
      <c r="F51" s="11">
        <v>1500</v>
      </c>
      <c r="G51" s="15">
        <v>934.41</v>
      </c>
      <c r="H51" s="10">
        <v>1250</v>
      </c>
      <c r="I51" s="10">
        <f>VLOOKUP(A51,'Balans en PL'!$A$14:$D$59,3,FALSE)</f>
        <v>2798.17</v>
      </c>
      <c r="J51" s="10">
        <v>3000</v>
      </c>
    </row>
    <row r="52" spans="1:10" x14ac:dyDescent="0.2">
      <c r="A52" s="9">
        <v>4810</v>
      </c>
      <c r="B52" s="10" t="s">
        <v>98</v>
      </c>
      <c r="C52" s="13">
        <v>500</v>
      </c>
      <c r="D52" s="16"/>
      <c r="J52" s="10">
        <f t="shared" si="2"/>
        <v>0</v>
      </c>
    </row>
    <row r="53" spans="1:10" x14ac:dyDescent="0.2">
      <c r="A53" s="9">
        <v>4850</v>
      </c>
      <c r="B53" s="10" t="s">
        <v>99</v>
      </c>
      <c r="C53" s="13"/>
      <c r="D53" s="16"/>
      <c r="G53" s="15">
        <v>1101.0999999999999</v>
      </c>
      <c r="H53" s="10">
        <v>750</v>
      </c>
      <c r="J53" s="10">
        <v>0</v>
      </c>
    </row>
    <row r="54" spans="1:10" x14ac:dyDescent="0.2">
      <c r="A54" s="9">
        <v>4900</v>
      </c>
      <c r="B54" s="10" t="s">
        <v>100</v>
      </c>
      <c r="C54" s="13">
        <v>1000</v>
      </c>
      <c r="D54" s="14">
        <f>VLOOKUP(A54,[1]Sheet!$A$20:$D$73,3)</f>
        <v>869.93</v>
      </c>
      <c r="J54" s="10">
        <f t="shared" si="2"/>
        <v>0</v>
      </c>
    </row>
    <row r="55" spans="1:10" x14ac:dyDescent="0.2">
      <c r="A55" s="9">
        <v>4910</v>
      </c>
      <c r="B55" s="10" t="s">
        <v>101</v>
      </c>
      <c r="C55" s="13"/>
      <c r="D55" s="14"/>
      <c r="G55" s="15">
        <v>2492.6</v>
      </c>
      <c r="J55" s="10">
        <f t="shared" si="2"/>
        <v>0</v>
      </c>
    </row>
    <row r="56" spans="1:10" x14ac:dyDescent="0.2">
      <c r="B56" s="10" t="s">
        <v>102</v>
      </c>
      <c r="C56" s="11">
        <f>SUM(C48:C54)</f>
        <v>11250</v>
      </c>
      <c r="D56" s="11">
        <f t="shared" ref="D56:F56" si="6">SUM(D48:D54)</f>
        <v>13412.84</v>
      </c>
      <c r="E56" s="11">
        <f t="shared" si="6"/>
        <v>8057.12</v>
      </c>
      <c r="F56" s="11">
        <f t="shared" si="6"/>
        <v>7250</v>
      </c>
      <c r="G56" s="11">
        <v>9975.77</v>
      </c>
      <c r="H56" s="11">
        <f>SUM(H48:H55)</f>
        <v>7750</v>
      </c>
      <c r="I56" s="11">
        <f>SUM(I48:I55)</f>
        <v>9322.86</v>
      </c>
      <c r="J56" s="11">
        <f>SUM(J48:J55)</f>
        <v>8750</v>
      </c>
    </row>
    <row r="57" spans="1:10" x14ac:dyDescent="0.2">
      <c r="C57" s="13"/>
      <c r="D57" s="16"/>
      <c r="E57" s="13"/>
      <c r="J57" s="10">
        <f t="shared" si="2"/>
        <v>0</v>
      </c>
    </row>
    <row r="58" spans="1:10" x14ac:dyDescent="0.2">
      <c r="A58" s="10">
        <v>4905</v>
      </c>
      <c r="B58" s="10" t="s">
        <v>103</v>
      </c>
      <c r="C58" s="13"/>
      <c r="D58" s="16"/>
      <c r="E58" s="11">
        <v>815.34</v>
      </c>
      <c r="J58" s="10">
        <f t="shared" si="2"/>
        <v>0</v>
      </c>
    </row>
    <row r="59" spans="1:10" x14ac:dyDescent="0.2">
      <c r="A59" s="10">
        <v>4899</v>
      </c>
      <c r="B59" s="10" t="s">
        <v>104</v>
      </c>
      <c r="C59" s="13">
        <v>1500</v>
      </c>
      <c r="D59" s="14">
        <f>VLOOKUP(A59,[1]Sheet!$A$20:$D$73,3)</f>
        <v>2152.21</v>
      </c>
      <c r="E59" s="11">
        <v>221.91</v>
      </c>
      <c r="F59" s="11">
        <v>1250</v>
      </c>
      <c r="G59" s="11">
        <v>200</v>
      </c>
      <c r="H59" s="11"/>
      <c r="J59" s="10">
        <f t="shared" si="2"/>
        <v>0</v>
      </c>
    </row>
    <row r="60" spans="1:10" x14ac:dyDescent="0.2">
      <c r="A60" s="9">
        <v>4915</v>
      </c>
      <c r="B60" s="10" t="s">
        <v>105</v>
      </c>
      <c r="C60" s="13">
        <v>7500</v>
      </c>
      <c r="D60" s="14">
        <f>VLOOKUP(A60,[1]Sheet!$A$20:$D$73,3)</f>
        <v>21226.93</v>
      </c>
      <c r="E60" s="11">
        <v>7032.12</v>
      </c>
      <c r="F60" s="11">
        <v>25000</v>
      </c>
      <c r="G60" s="11">
        <v>26937.74</v>
      </c>
      <c r="H60" s="11">
        <v>27000</v>
      </c>
      <c r="I60" s="10">
        <f>VLOOKUP(A60,'Balans en PL'!$A$14:$D$59,3,FALSE)</f>
        <v>37647.11</v>
      </c>
      <c r="J60" s="10">
        <v>40000</v>
      </c>
    </row>
    <row r="61" spans="1:10" x14ac:dyDescent="0.2">
      <c r="A61" s="9">
        <v>4950</v>
      </c>
      <c r="B61" s="10" t="s">
        <v>106</v>
      </c>
      <c r="C61" s="13">
        <v>1500</v>
      </c>
      <c r="D61" s="16"/>
      <c r="F61" s="11">
        <v>1500</v>
      </c>
      <c r="G61" s="11">
        <v>1967</v>
      </c>
      <c r="H61" s="11">
        <v>1500</v>
      </c>
      <c r="J61" s="10">
        <f t="shared" si="2"/>
        <v>1500</v>
      </c>
    </row>
    <row r="62" spans="1:10" x14ac:dyDescent="0.2">
      <c r="A62" s="9">
        <v>4030</v>
      </c>
      <c r="B62" s="10" t="s">
        <v>107</v>
      </c>
      <c r="C62" s="13">
        <v>3000</v>
      </c>
      <c r="D62" s="14">
        <f>VLOOKUP(A62,[1]Sheet!$A$20:$D$73,3)</f>
        <v>2720</v>
      </c>
      <c r="E62" s="11">
        <v>720</v>
      </c>
      <c r="F62" s="11">
        <v>3000</v>
      </c>
      <c r="G62" s="11">
        <v>4315</v>
      </c>
      <c r="H62" s="11">
        <v>5000</v>
      </c>
      <c r="I62" s="10">
        <f>VLOOKUP(A62,'Balans en PL'!$A$14:$D$59,3,FALSE)</f>
        <v>3720</v>
      </c>
      <c r="J62" s="10">
        <v>4250</v>
      </c>
    </row>
    <row r="63" spans="1:10" x14ac:dyDescent="0.2">
      <c r="A63" s="9">
        <v>4970</v>
      </c>
      <c r="B63" s="10" t="s">
        <v>108</v>
      </c>
      <c r="C63" s="13">
        <v>750</v>
      </c>
      <c r="D63" s="14">
        <f>VLOOKUP(A63,[1]Sheet!$A$20:$D$73,3)</f>
        <v>651.07000000000005</v>
      </c>
      <c r="E63" s="11">
        <v>54.75</v>
      </c>
      <c r="F63" s="11">
        <v>750</v>
      </c>
      <c r="G63" s="11"/>
      <c r="H63" s="11"/>
      <c r="I63" s="10">
        <f>VLOOKUP(A63,'Balans en PL'!$A$14:$D$59,3,FALSE)</f>
        <v>905.88</v>
      </c>
      <c r="J63" s="10">
        <v>1000</v>
      </c>
    </row>
    <row r="64" spans="1:10" x14ac:dyDescent="0.2">
      <c r="B64" s="10" t="s">
        <v>109</v>
      </c>
      <c r="C64" s="18">
        <f t="shared" ref="C64:D64" si="7">SUM(C58:C63)</f>
        <v>14250</v>
      </c>
      <c r="D64" s="18">
        <f t="shared" si="7"/>
        <v>26750.21</v>
      </c>
      <c r="E64" s="18">
        <f>SUM(E58:E63)</f>
        <v>8844.119999999999</v>
      </c>
      <c r="F64" s="11">
        <f t="shared" ref="F64:J64" si="8">SUM(F59:F63)</f>
        <v>31500</v>
      </c>
      <c r="G64" s="11">
        <f t="shared" si="8"/>
        <v>33419.740000000005</v>
      </c>
      <c r="H64" s="11">
        <f t="shared" si="8"/>
        <v>33500</v>
      </c>
      <c r="I64" s="11">
        <f t="shared" si="8"/>
        <v>42272.99</v>
      </c>
      <c r="J64" s="11">
        <f t="shared" si="8"/>
        <v>46750</v>
      </c>
    </row>
    <row r="65" spans="1:10" x14ac:dyDescent="0.2">
      <c r="C65" s="13"/>
      <c r="D65" s="16"/>
      <c r="E65" s="13"/>
      <c r="G65" s="11"/>
      <c r="H65" s="11"/>
      <c r="J65" s="10">
        <f t="shared" si="2"/>
        <v>0</v>
      </c>
    </row>
    <row r="66" spans="1:10" x14ac:dyDescent="0.2">
      <c r="B66" s="10" t="s">
        <v>110</v>
      </c>
      <c r="C66" s="11">
        <f t="shared" ref="C66:G66" si="9">C7+C15+C22+C26+C33+C36+C46+C64+C56</f>
        <v>151100</v>
      </c>
      <c r="D66" s="11">
        <f t="shared" si="9"/>
        <v>82349.03</v>
      </c>
      <c r="E66" s="11">
        <f t="shared" si="9"/>
        <v>126302.74999999997</v>
      </c>
      <c r="F66" s="11">
        <f t="shared" si="9"/>
        <v>171400</v>
      </c>
      <c r="G66" s="11">
        <f t="shared" si="9"/>
        <v>167984.00999999998</v>
      </c>
      <c r="H66" s="11">
        <f>H7+H15+H22+H26+H33+H36+H46+H64+H56</f>
        <v>167600</v>
      </c>
      <c r="I66" s="11">
        <f>I7+I15+I22+I26+I33+I36+I46+I64+I56</f>
        <v>177622.15000000002</v>
      </c>
      <c r="J66" s="11">
        <f>J7+J15+J22+J26+J33+J36+J46+J64+J56</f>
        <v>198000</v>
      </c>
    </row>
    <row r="67" spans="1:10" x14ac:dyDescent="0.2">
      <c r="C67" s="13"/>
      <c r="D67" s="16"/>
      <c r="E67" s="13"/>
      <c r="G67" s="11"/>
      <c r="H67" s="11"/>
      <c r="J67" s="10">
        <f t="shared" si="2"/>
        <v>0</v>
      </c>
    </row>
    <row r="68" spans="1:10" x14ac:dyDescent="0.2">
      <c r="A68" s="9">
        <v>8010</v>
      </c>
      <c r="B68" s="10" t="s">
        <v>46</v>
      </c>
      <c r="C68" s="13">
        <v>36000</v>
      </c>
      <c r="D68" s="16"/>
      <c r="E68" s="11">
        <v>34047</v>
      </c>
      <c r="F68" s="11">
        <v>33500</v>
      </c>
      <c r="G68" s="11">
        <v>36454</v>
      </c>
      <c r="H68" s="11">
        <v>34500</v>
      </c>
      <c r="I68" s="10">
        <f>VLOOKUP(A68,'Balans en PL'!$A$14:$D$59,4,FALSE)</f>
        <v>38018.5</v>
      </c>
      <c r="J68" s="15">
        <v>40500</v>
      </c>
    </row>
    <row r="69" spans="1:10" x14ac:dyDescent="0.2">
      <c r="A69" s="9">
        <v>8050</v>
      </c>
      <c r="B69" s="10" t="s">
        <v>111</v>
      </c>
      <c r="C69" s="13">
        <v>0</v>
      </c>
      <c r="D69" s="16"/>
      <c r="G69" s="11"/>
      <c r="H69" s="11"/>
      <c r="J69" s="15">
        <f t="shared" ref="J69:J108" si="10">I69-H69</f>
        <v>0</v>
      </c>
    </row>
    <row r="70" spans="1:10" x14ac:dyDescent="0.2">
      <c r="B70" s="10" t="s">
        <v>112</v>
      </c>
      <c r="C70" s="11">
        <f>SUM(C68:C69)</f>
        <v>36000</v>
      </c>
      <c r="D70" s="11">
        <f t="shared" ref="D70:J70" si="11">SUM(D68:D69)</f>
        <v>0</v>
      </c>
      <c r="E70" s="11">
        <f t="shared" si="11"/>
        <v>34047</v>
      </c>
      <c r="F70" s="11">
        <f t="shared" si="11"/>
        <v>33500</v>
      </c>
      <c r="G70" s="11">
        <v>36454</v>
      </c>
      <c r="H70" s="11">
        <f t="shared" si="11"/>
        <v>34500</v>
      </c>
      <c r="I70" s="11">
        <f t="shared" si="11"/>
        <v>38018.5</v>
      </c>
      <c r="J70" s="11">
        <f t="shared" si="11"/>
        <v>40500</v>
      </c>
    </row>
    <row r="71" spans="1:10" x14ac:dyDescent="0.2">
      <c r="C71" s="13"/>
      <c r="D71" s="16"/>
      <c r="E71" s="13"/>
      <c r="G71" s="11"/>
      <c r="H71" s="11"/>
      <c r="J71" s="15">
        <f t="shared" si="10"/>
        <v>0</v>
      </c>
    </row>
    <row r="72" spans="1:10" x14ac:dyDescent="0.2">
      <c r="A72" s="9">
        <v>8100</v>
      </c>
      <c r="B72" s="10" t="s">
        <v>113</v>
      </c>
      <c r="C72" s="13">
        <v>17500</v>
      </c>
      <c r="D72" s="16"/>
      <c r="E72" s="11">
        <v>5088.8500000000004</v>
      </c>
      <c r="F72" s="11">
        <v>46000</v>
      </c>
      <c r="G72" s="11">
        <v>37021.279999999999</v>
      </c>
      <c r="H72" s="11">
        <v>42500</v>
      </c>
      <c r="I72" s="10">
        <f>VLOOKUP(A72,'Balans en PL'!$A$14:$D$59,4,FALSE)</f>
        <v>48664.51</v>
      </c>
      <c r="J72" s="15">
        <v>52000</v>
      </c>
    </row>
    <row r="73" spans="1:10" x14ac:dyDescent="0.2">
      <c r="A73" s="9">
        <v>8105</v>
      </c>
      <c r="B73" s="10" t="s">
        <v>114</v>
      </c>
      <c r="C73" s="13">
        <v>3500</v>
      </c>
      <c r="D73" s="16"/>
      <c r="E73" s="11">
        <v>1309.82</v>
      </c>
      <c r="F73" s="11">
        <v>8000</v>
      </c>
      <c r="G73" s="11">
        <v>4812.3999999999996</v>
      </c>
      <c r="H73" s="11">
        <v>5000</v>
      </c>
      <c r="I73" s="10">
        <f>VLOOKUP(A73,'Balans en PL'!$A$14:$D$59,4,FALSE)</f>
        <v>7819.4</v>
      </c>
      <c r="J73" s="15">
        <v>8500</v>
      </c>
    </row>
    <row r="74" spans="1:10" x14ac:dyDescent="0.2">
      <c r="A74" s="9">
        <v>8109</v>
      </c>
      <c r="B74" s="10" t="s">
        <v>115</v>
      </c>
      <c r="C74" s="11">
        <f t="shared" ref="C74:J74" si="12">SUM(C72:C73)</f>
        <v>21000</v>
      </c>
      <c r="D74" s="11">
        <f t="shared" si="12"/>
        <v>0</v>
      </c>
      <c r="E74" s="11">
        <f t="shared" si="12"/>
        <v>6398.67</v>
      </c>
      <c r="F74" s="11">
        <f t="shared" si="12"/>
        <v>54000</v>
      </c>
      <c r="G74" s="11">
        <v>41833.68</v>
      </c>
      <c r="H74" s="11">
        <f t="shared" si="12"/>
        <v>47500</v>
      </c>
      <c r="I74" s="11">
        <f t="shared" si="12"/>
        <v>56483.91</v>
      </c>
      <c r="J74" s="11">
        <f t="shared" si="12"/>
        <v>60500</v>
      </c>
    </row>
    <row r="75" spans="1:10" x14ac:dyDescent="0.2">
      <c r="A75" s="9"/>
      <c r="C75" s="13"/>
      <c r="D75" s="16"/>
      <c r="E75" s="13"/>
      <c r="G75" s="11"/>
      <c r="H75" s="11"/>
      <c r="J75" s="15">
        <f t="shared" si="10"/>
        <v>0</v>
      </c>
    </row>
    <row r="76" spans="1:10" x14ac:dyDescent="0.2">
      <c r="A76" s="10">
        <v>8110</v>
      </c>
      <c r="B76" s="10" t="s">
        <v>116</v>
      </c>
      <c r="C76" s="13">
        <v>19500</v>
      </c>
      <c r="D76" s="16"/>
      <c r="E76" s="11">
        <v>23125</v>
      </c>
      <c r="F76" s="11">
        <v>24250</v>
      </c>
      <c r="G76" s="11">
        <v>16795</v>
      </c>
      <c r="H76" s="11">
        <v>22500</v>
      </c>
      <c r="I76" s="10">
        <f>VLOOKUP(A76,'Balans en PL'!$A$14:$D$59,4,FALSE)</f>
        <v>25005</v>
      </c>
      <c r="J76" s="15">
        <v>25000</v>
      </c>
    </row>
    <row r="77" spans="1:10" x14ac:dyDescent="0.2">
      <c r="A77" s="10">
        <v>8112</v>
      </c>
      <c r="B77" s="10" t="s">
        <v>117</v>
      </c>
      <c r="C77" s="13"/>
      <c r="D77" s="16"/>
      <c r="E77" s="13"/>
      <c r="G77" s="11"/>
      <c r="H77" s="11"/>
      <c r="J77" s="15">
        <f t="shared" si="10"/>
        <v>0</v>
      </c>
    </row>
    <row r="78" spans="1:10" x14ac:dyDescent="0.2">
      <c r="A78" s="10">
        <v>8113</v>
      </c>
      <c r="B78" s="10" t="s">
        <v>51</v>
      </c>
      <c r="C78" s="13"/>
      <c r="D78" s="16"/>
      <c r="E78" s="13"/>
      <c r="F78" s="11">
        <v>750</v>
      </c>
      <c r="G78" s="11"/>
      <c r="H78" s="11"/>
      <c r="I78" s="10">
        <f>VLOOKUP(A78,'Balans en PL'!$A$14:$D$59,4,FALSE)</f>
        <v>336</v>
      </c>
      <c r="J78" s="15">
        <v>350</v>
      </c>
    </row>
    <row r="79" spans="1:10" x14ac:dyDescent="0.2">
      <c r="A79" s="10">
        <v>8120</v>
      </c>
      <c r="B79" s="10" t="s">
        <v>118</v>
      </c>
      <c r="C79" s="13">
        <v>0</v>
      </c>
      <c r="D79" s="16"/>
      <c r="E79" s="13">
        <v>0</v>
      </c>
      <c r="F79" s="11">
        <v>5000</v>
      </c>
      <c r="G79" s="11">
        <v>2210</v>
      </c>
      <c r="H79" s="11">
        <v>5000</v>
      </c>
      <c r="I79" s="10">
        <v>6276.51</v>
      </c>
      <c r="J79" s="15">
        <v>6250</v>
      </c>
    </row>
    <row r="80" spans="1:10" x14ac:dyDescent="0.2">
      <c r="A80" s="10">
        <v>8130</v>
      </c>
      <c r="B80" s="10" t="s">
        <v>52</v>
      </c>
      <c r="C80" s="13">
        <v>3500</v>
      </c>
      <c r="D80" s="16"/>
      <c r="E80" s="11">
        <v>3677</v>
      </c>
      <c r="F80" s="11">
        <v>3500</v>
      </c>
      <c r="G80" s="11">
        <v>7719.4</v>
      </c>
      <c r="H80" s="11">
        <v>4500</v>
      </c>
      <c r="I80" s="10">
        <f>VLOOKUP(A80,'Balans en PL'!$A$14:$D$59,4,FALSE)</f>
        <v>3054</v>
      </c>
      <c r="J80" s="15">
        <v>3500</v>
      </c>
    </row>
    <row r="81" spans="1:10" x14ac:dyDescent="0.2">
      <c r="A81" s="10">
        <v>8135</v>
      </c>
      <c r="B81" s="10" t="s">
        <v>119</v>
      </c>
      <c r="C81" s="13"/>
      <c r="D81" s="16"/>
      <c r="E81" s="11">
        <v>1535</v>
      </c>
      <c r="G81" s="11"/>
      <c r="H81" s="11"/>
      <c r="J81" s="15">
        <f t="shared" si="10"/>
        <v>0</v>
      </c>
    </row>
    <row r="82" spans="1:10" x14ac:dyDescent="0.2">
      <c r="A82" s="10">
        <v>8190</v>
      </c>
      <c r="B82" s="10" t="s">
        <v>54</v>
      </c>
      <c r="C82" s="11">
        <v>3000</v>
      </c>
      <c r="D82" s="13"/>
      <c r="E82" s="11">
        <v>13609.59</v>
      </c>
      <c r="F82" s="11">
        <v>3000</v>
      </c>
      <c r="G82" s="11">
        <v>11034</v>
      </c>
      <c r="H82" s="11">
        <v>10000</v>
      </c>
      <c r="I82" s="10">
        <v>4928.66</v>
      </c>
      <c r="J82" s="15">
        <v>10000</v>
      </c>
    </row>
    <row r="83" spans="1:10" x14ac:dyDescent="0.2">
      <c r="A83" s="9"/>
      <c r="C83" s="13"/>
      <c r="D83" s="16"/>
      <c r="E83" s="13"/>
      <c r="G83" s="11"/>
      <c r="H83" s="11"/>
      <c r="J83" s="15">
        <f t="shared" si="10"/>
        <v>0</v>
      </c>
    </row>
    <row r="84" spans="1:10" x14ac:dyDescent="0.2">
      <c r="B84" s="17" t="s">
        <v>145</v>
      </c>
      <c r="C84" s="11">
        <f t="shared" ref="C84:J84" si="13">SUM(C76:C83)</f>
        <v>26000</v>
      </c>
      <c r="D84" s="11">
        <f t="shared" si="13"/>
        <v>0</v>
      </c>
      <c r="E84" s="11">
        <f t="shared" si="13"/>
        <v>41946.59</v>
      </c>
      <c r="F84" s="11">
        <f t="shared" si="13"/>
        <v>36500</v>
      </c>
      <c r="G84" s="11">
        <f t="shared" si="13"/>
        <v>37758.400000000001</v>
      </c>
      <c r="H84" s="11">
        <f t="shared" si="13"/>
        <v>42000</v>
      </c>
      <c r="I84" s="11">
        <f t="shared" si="13"/>
        <v>39600.17</v>
      </c>
      <c r="J84" s="11">
        <f t="shared" si="13"/>
        <v>45100</v>
      </c>
    </row>
    <row r="85" spans="1:10" x14ac:dyDescent="0.2">
      <c r="C85" s="13"/>
      <c r="D85" s="16"/>
      <c r="E85" s="13"/>
      <c r="G85" s="11"/>
      <c r="H85" s="11"/>
      <c r="J85" s="15">
        <f t="shared" si="10"/>
        <v>0</v>
      </c>
    </row>
    <row r="86" spans="1:10" x14ac:dyDescent="0.2">
      <c r="A86" s="10">
        <v>8200</v>
      </c>
      <c r="B86" s="10" t="s">
        <v>55</v>
      </c>
      <c r="C86" s="13">
        <v>7000</v>
      </c>
      <c r="D86" s="16"/>
      <c r="E86" s="11">
        <v>10496.31</v>
      </c>
      <c r="F86" s="11">
        <v>8000</v>
      </c>
      <c r="G86" s="11">
        <v>7580.08</v>
      </c>
      <c r="H86" s="11">
        <v>7500</v>
      </c>
      <c r="I86" s="10">
        <f>VLOOKUP(A86,'Balans en PL'!$A$14:$D$76,4,FALSE)</f>
        <v>7908.05</v>
      </c>
      <c r="J86" s="15">
        <v>8000</v>
      </c>
    </row>
    <row r="87" spans="1:10" x14ac:dyDescent="0.2">
      <c r="A87" s="9">
        <v>8210</v>
      </c>
      <c r="B87" s="10" t="s">
        <v>120</v>
      </c>
      <c r="C87" s="13"/>
      <c r="D87" s="16"/>
      <c r="E87" s="13"/>
      <c r="G87" s="11"/>
      <c r="H87" s="11"/>
      <c r="J87" s="15">
        <f t="shared" si="10"/>
        <v>0</v>
      </c>
    </row>
    <row r="88" spans="1:10" x14ac:dyDescent="0.2">
      <c r="A88" s="9">
        <v>8230</v>
      </c>
      <c r="B88" s="10" t="s">
        <v>56</v>
      </c>
      <c r="C88" s="13">
        <v>9000</v>
      </c>
      <c r="D88" s="16"/>
      <c r="E88" s="11">
        <v>10567.2</v>
      </c>
      <c r="F88" s="11">
        <v>9500</v>
      </c>
      <c r="G88" s="11">
        <v>10339.700000000001</v>
      </c>
      <c r="H88" s="11">
        <v>9500</v>
      </c>
      <c r="I88" s="10">
        <f>VLOOKUP(A88,'Balans en PL'!$A$14:$D$76,4,FALSE)</f>
        <v>13123.6</v>
      </c>
      <c r="J88" s="15">
        <v>13000</v>
      </c>
    </row>
    <row r="89" spans="1:10" x14ac:dyDescent="0.2">
      <c r="A89" s="9">
        <v>8180</v>
      </c>
      <c r="B89" s="10" t="s">
        <v>53</v>
      </c>
      <c r="C89" s="13">
        <v>100</v>
      </c>
      <c r="D89" s="16"/>
      <c r="E89" s="11">
        <v>103.34</v>
      </c>
      <c r="F89" s="11">
        <v>100</v>
      </c>
      <c r="G89" s="11">
        <v>325.54000000000002</v>
      </c>
      <c r="H89" s="11">
        <v>100</v>
      </c>
      <c r="I89" s="10">
        <f>VLOOKUP(A89,'Balans en PL'!$A$14:$D$76,4,FALSE)</f>
        <v>738.32</v>
      </c>
      <c r="J89" s="15">
        <v>1000</v>
      </c>
    </row>
    <row r="90" spans="1:10" x14ac:dyDescent="0.2">
      <c r="A90" s="9">
        <v>8660</v>
      </c>
      <c r="B90" s="10" t="s">
        <v>121</v>
      </c>
      <c r="C90" s="13"/>
      <c r="D90" s="16"/>
      <c r="G90" s="11">
        <v>11000</v>
      </c>
      <c r="H90" s="11"/>
      <c r="J90" s="15">
        <f t="shared" si="10"/>
        <v>0</v>
      </c>
    </row>
    <row r="91" spans="1:10" x14ac:dyDescent="0.2">
      <c r="B91" s="10" t="s">
        <v>122</v>
      </c>
      <c r="C91" s="11">
        <f t="shared" ref="C91:F91" si="14">SUM(C86:C89)</f>
        <v>16100</v>
      </c>
      <c r="D91" s="11">
        <f t="shared" si="14"/>
        <v>0</v>
      </c>
      <c r="E91" s="11">
        <f t="shared" si="14"/>
        <v>21166.850000000002</v>
      </c>
      <c r="F91" s="11">
        <f t="shared" si="14"/>
        <v>17600</v>
      </c>
      <c r="G91" s="11">
        <v>29245.32</v>
      </c>
      <c r="H91" s="11">
        <f>SUM(H86:H89)</f>
        <v>17100</v>
      </c>
      <c r="I91" s="11">
        <f>SUM(I86:I89)</f>
        <v>21769.97</v>
      </c>
      <c r="J91" s="11">
        <f>SUM(J86:J89)</f>
        <v>22000</v>
      </c>
    </row>
    <row r="92" spans="1:10" x14ac:dyDescent="0.2">
      <c r="C92" s="13"/>
      <c r="D92" s="16"/>
      <c r="E92" s="13"/>
      <c r="G92" s="11"/>
      <c r="H92" s="11"/>
      <c r="J92" s="15">
        <f t="shared" si="10"/>
        <v>0</v>
      </c>
    </row>
    <row r="93" spans="1:10" x14ac:dyDescent="0.2">
      <c r="A93" s="9">
        <v>8399</v>
      </c>
      <c r="B93" s="10" t="s">
        <v>123</v>
      </c>
      <c r="C93" s="13">
        <v>5717</v>
      </c>
      <c r="D93" s="16"/>
      <c r="E93" s="11">
        <v>5717</v>
      </c>
      <c r="F93" s="11">
        <v>5717</v>
      </c>
      <c r="G93" s="11">
        <v>5717</v>
      </c>
      <c r="H93" s="11">
        <v>5000</v>
      </c>
      <c r="I93" s="10">
        <f>VLOOKUP(A93,'Balans en PL'!$A$14:$D$76,4,FALSE)</f>
        <v>5812</v>
      </c>
      <c r="J93" s="15">
        <v>5750</v>
      </c>
    </row>
    <row r="94" spans="1:10" x14ac:dyDescent="0.2">
      <c r="B94" s="10" t="s">
        <v>124</v>
      </c>
      <c r="C94" s="11">
        <v>5717</v>
      </c>
      <c r="D94" s="16"/>
      <c r="E94" s="11">
        <v>5717</v>
      </c>
      <c r="F94" s="11">
        <f>SUM(F93)</f>
        <v>5717</v>
      </c>
      <c r="G94" s="11">
        <v>5717</v>
      </c>
      <c r="H94" s="11">
        <v>5000</v>
      </c>
      <c r="I94" s="11">
        <f>SUM(I93)</f>
        <v>5812</v>
      </c>
      <c r="J94" s="11">
        <f>SUM(J93)</f>
        <v>5750</v>
      </c>
    </row>
    <row r="95" spans="1:10" x14ac:dyDescent="0.2">
      <c r="C95" s="13"/>
      <c r="D95" s="16"/>
      <c r="E95" s="13"/>
      <c r="J95" s="15">
        <f t="shared" si="10"/>
        <v>0</v>
      </c>
    </row>
    <row r="96" spans="1:10" ht="15" x14ac:dyDescent="0.25">
      <c r="A96" s="19">
        <v>8125</v>
      </c>
      <c r="B96" s="10" t="s">
        <v>125</v>
      </c>
      <c r="C96" s="13">
        <v>3300</v>
      </c>
      <c r="D96" s="16"/>
      <c r="E96" s="11">
        <v>546.37</v>
      </c>
      <c r="F96" s="11">
        <v>1750</v>
      </c>
      <c r="J96" s="15">
        <f t="shared" si="10"/>
        <v>0</v>
      </c>
    </row>
    <row r="97" spans="1:12" x14ac:dyDescent="0.2">
      <c r="A97" s="20"/>
      <c r="B97" s="10" t="s">
        <v>126</v>
      </c>
      <c r="C97" s="13">
        <v>3300</v>
      </c>
      <c r="D97" s="16"/>
      <c r="E97" s="13">
        <v>546.37</v>
      </c>
      <c r="F97" s="11">
        <v>1750</v>
      </c>
      <c r="G97" s="11"/>
      <c r="H97" s="11"/>
      <c r="J97" s="15">
        <f t="shared" si="10"/>
        <v>0</v>
      </c>
    </row>
    <row r="98" spans="1:12" x14ac:dyDescent="0.2">
      <c r="C98" s="13"/>
      <c r="D98" s="16"/>
      <c r="E98" s="13"/>
      <c r="J98" s="15">
        <f t="shared" si="10"/>
        <v>0</v>
      </c>
    </row>
    <row r="99" spans="1:12" x14ac:dyDescent="0.2">
      <c r="A99" s="9">
        <v>8520</v>
      </c>
      <c r="B99" s="10" t="s">
        <v>58</v>
      </c>
      <c r="C99" s="13"/>
      <c r="D99" s="16"/>
      <c r="E99" s="11">
        <v>4.6500000000000004</v>
      </c>
      <c r="G99" s="15">
        <v>4.6500000000000004</v>
      </c>
      <c r="I99" s="10">
        <f>VLOOKUP(A99,'Balans en PL'!$A$14:$D$76,4,FALSE)</f>
        <v>14.13</v>
      </c>
      <c r="J99" s="15">
        <v>1250</v>
      </c>
    </row>
    <row r="100" spans="1:12" x14ac:dyDescent="0.2">
      <c r="A100" s="9">
        <v>8590</v>
      </c>
      <c r="B100" s="10" t="s">
        <v>127</v>
      </c>
      <c r="C100" s="13"/>
      <c r="D100" s="16"/>
      <c r="E100" s="13"/>
      <c r="J100" s="15">
        <f t="shared" si="10"/>
        <v>0</v>
      </c>
    </row>
    <row r="101" spans="1:12" x14ac:dyDescent="0.2">
      <c r="A101" s="9">
        <v>7980</v>
      </c>
      <c r="B101" s="10" t="s">
        <v>128</v>
      </c>
      <c r="C101" s="13"/>
      <c r="D101" s="16"/>
      <c r="E101" s="13"/>
      <c r="G101" s="15">
        <v>5</v>
      </c>
      <c r="J101" s="15">
        <f t="shared" si="10"/>
        <v>0</v>
      </c>
    </row>
    <row r="102" spans="1:12" x14ac:dyDescent="0.2">
      <c r="B102" s="10" t="s">
        <v>129</v>
      </c>
      <c r="C102" s="11">
        <f>SUM(C99:C100)</f>
        <v>0</v>
      </c>
      <c r="D102" s="16"/>
      <c r="E102" s="11">
        <v>4.6500000000000004</v>
      </c>
      <c r="F102" s="11">
        <v>4.6500000000000004</v>
      </c>
      <c r="G102" s="15">
        <v>9.65</v>
      </c>
      <c r="H102" s="15">
        <v>9.65</v>
      </c>
      <c r="I102" s="15">
        <f>SUM(I99:I101)</f>
        <v>14.13</v>
      </c>
      <c r="J102" s="15">
        <f t="shared" si="10"/>
        <v>4.4800000000000004</v>
      </c>
    </row>
    <row r="103" spans="1:12" x14ac:dyDescent="0.2">
      <c r="C103" s="13"/>
      <c r="D103" s="16"/>
      <c r="E103" s="13"/>
      <c r="J103" s="15">
        <f t="shared" si="10"/>
        <v>0</v>
      </c>
    </row>
    <row r="104" spans="1:12" s="9" customFormat="1" x14ac:dyDescent="0.2">
      <c r="A104" s="10">
        <v>8111</v>
      </c>
      <c r="B104" s="10" t="s">
        <v>130</v>
      </c>
      <c r="C104" s="13">
        <v>8750</v>
      </c>
      <c r="D104" s="16"/>
      <c r="E104" s="11">
        <v>6270</v>
      </c>
      <c r="F104" s="11">
        <v>4250</v>
      </c>
      <c r="G104" s="15">
        <v>4570</v>
      </c>
      <c r="H104" s="10">
        <v>4500</v>
      </c>
      <c r="I104" s="10">
        <f>VLOOKUP(A104,'Balans en PL'!$A$14:$D$76,4,FALSE)</f>
        <v>5165</v>
      </c>
      <c r="J104" s="15">
        <v>5250</v>
      </c>
      <c r="K104" s="10"/>
      <c r="L104" s="10"/>
    </row>
    <row r="105" spans="1:12" x14ac:dyDescent="0.2">
      <c r="A105" s="9">
        <v>8610</v>
      </c>
      <c r="B105" s="10" t="s">
        <v>59</v>
      </c>
      <c r="C105" s="13">
        <v>21000</v>
      </c>
      <c r="D105" s="16"/>
      <c r="E105" s="11">
        <v>22914.799999999999</v>
      </c>
      <c r="F105" s="11">
        <v>21000</v>
      </c>
      <c r="G105" s="15">
        <v>19674.400000000001</v>
      </c>
      <c r="H105" s="10">
        <v>20000</v>
      </c>
      <c r="I105" s="10">
        <f>VLOOKUP(A105,'Balans en PL'!$A$14:$D$76,4,FALSE)</f>
        <v>19835.75</v>
      </c>
      <c r="J105" s="15">
        <v>20000</v>
      </c>
    </row>
    <row r="106" spans="1:12" x14ac:dyDescent="0.2">
      <c r="A106" s="9">
        <v>8650</v>
      </c>
      <c r="B106" s="9" t="s">
        <v>60</v>
      </c>
      <c r="C106" s="13">
        <v>350</v>
      </c>
      <c r="D106" s="16"/>
      <c r="E106" s="13"/>
      <c r="F106" s="11">
        <v>500</v>
      </c>
      <c r="I106" s="10">
        <f>VLOOKUP(A106,'Balans en PL'!$A$14:$D$76,4,FALSE)</f>
        <v>66</v>
      </c>
      <c r="J106" s="15">
        <f t="shared" si="10"/>
        <v>66</v>
      </c>
    </row>
    <row r="107" spans="1:12" x14ac:dyDescent="0.2">
      <c r="B107" s="10" t="s">
        <v>131</v>
      </c>
      <c r="C107" s="11">
        <f t="shared" ref="C107:J107" si="15">SUM(C104:C106)</f>
        <v>30100</v>
      </c>
      <c r="D107" s="11">
        <f t="shared" si="15"/>
        <v>0</v>
      </c>
      <c r="E107" s="11">
        <f t="shared" si="15"/>
        <v>29184.799999999999</v>
      </c>
      <c r="F107" s="11">
        <f t="shared" si="15"/>
        <v>25750</v>
      </c>
      <c r="G107" s="11">
        <f t="shared" si="15"/>
        <v>24244.400000000001</v>
      </c>
      <c r="H107" s="11">
        <f t="shared" si="15"/>
        <v>24500</v>
      </c>
      <c r="I107" s="11">
        <f t="shared" si="15"/>
        <v>25066.75</v>
      </c>
      <c r="J107" s="11">
        <f t="shared" si="15"/>
        <v>25316</v>
      </c>
    </row>
    <row r="108" spans="1:12" x14ac:dyDescent="0.2">
      <c r="C108" s="13"/>
      <c r="D108" s="16"/>
      <c r="E108" s="13"/>
      <c r="J108" s="15">
        <f t="shared" si="10"/>
        <v>0</v>
      </c>
    </row>
    <row r="109" spans="1:12" x14ac:dyDescent="0.2">
      <c r="B109" s="10" t="s">
        <v>132</v>
      </c>
      <c r="C109" s="11">
        <f t="shared" ref="C109:F109" si="16">C107+C102+C97+C94+C91+C84+C74+C70</f>
        <v>138217</v>
      </c>
      <c r="D109" s="11">
        <f t="shared" si="16"/>
        <v>0</v>
      </c>
      <c r="E109" s="11">
        <f t="shared" si="16"/>
        <v>139011.93</v>
      </c>
      <c r="F109" s="11">
        <f t="shared" si="16"/>
        <v>174821.65</v>
      </c>
      <c r="G109" s="11">
        <v>175261.79</v>
      </c>
      <c r="H109" s="11">
        <f t="shared" ref="H109" si="17">H107+H102+H97+H94+H91+H84+H74+H70</f>
        <v>170609.65</v>
      </c>
      <c r="I109" s="11">
        <f>I107+I102+I97+I94+I91+I84+I74+I70</f>
        <v>186765.43</v>
      </c>
      <c r="J109" s="11">
        <f>J107+J102+J97+J94+J91+J84+J74+J70</f>
        <v>199170.47999999998</v>
      </c>
    </row>
    <row r="110" spans="1:12" x14ac:dyDescent="0.2">
      <c r="B110" s="10" t="s">
        <v>133</v>
      </c>
      <c r="C110" s="11">
        <f t="shared" ref="C110:F110" si="18">C66</f>
        <v>151100</v>
      </c>
      <c r="D110" s="11">
        <f t="shared" si="18"/>
        <v>82349.03</v>
      </c>
      <c r="E110" s="11">
        <f t="shared" si="18"/>
        <v>126302.74999999997</v>
      </c>
      <c r="F110" s="11">
        <f t="shared" si="18"/>
        <v>171400</v>
      </c>
      <c r="G110" s="11">
        <v>168001</v>
      </c>
      <c r="H110" s="11">
        <f t="shared" ref="H110" si="19">H66</f>
        <v>167600</v>
      </c>
      <c r="I110" s="11">
        <f t="shared" ref="I110" si="20">I66</f>
        <v>177622.15000000002</v>
      </c>
      <c r="J110" s="11">
        <f>J66</f>
        <v>198000</v>
      </c>
    </row>
    <row r="111" spans="1:12" x14ac:dyDescent="0.2">
      <c r="B111" s="10" t="s">
        <v>134</v>
      </c>
      <c r="C111" s="11">
        <f t="shared" ref="C111:F111" si="21">C109-C110</f>
        <v>-12883</v>
      </c>
      <c r="D111" s="11">
        <f t="shared" si="21"/>
        <v>-82349.03</v>
      </c>
      <c r="E111" s="11">
        <f t="shared" si="21"/>
        <v>12709.180000000022</v>
      </c>
      <c r="F111" s="11">
        <f t="shared" si="21"/>
        <v>3421.6499999999942</v>
      </c>
      <c r="G111" s="11">
        <f>G109-G110</f>
        <v>7260.7900000000081</v>
      </c>
      <c r="H111" s="11">
        <f t="shared" ref="H111" si="22">H109-H110</f>
        <v>3009.6499999999942</v>
      </c>
      <c r="I111" s="11">
        <f t="shared" ref="I111:J111" si="23">I109-I110</f>
        <v>9143.2799999999697</v>
      </c>
      <c r="J111" s="11">
        <f t="shared" si="23"/>
        <v>1170.4799999999814</v>
      </c>
    </row>
  </sheetData>
  <pageMargins left="0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Balans en PL</vt:lpstr>
      <vt:lpstr>begroting vs actueel</vt:lpstr>
      <vt:lpstr>'Balans en PL'!Afdruktitels</vt:lpstr>
      <vt:lpstr>'begroting vs actueel'!Afdruktitels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Hand</dc:creator>
  <cp:lastModifiedBy>Frank Hand</cp:lastModifiedBy>
  <cp:lastPrinted>2023-11-12T19:55:16Z</cp:lastPrinted>
  <dcterms:created xsi:type="dcterms:W3CDTF">2023-10-28T19:10:24Z</dcterms:created>
  <dcterms:modified xsi:type="dcterms:W3CDTF">2023-11-13T18:58:21Z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18.2.7.0</vt:lpwstr>
  </property>
</Properties>
</file>